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na1\Desktop\"/>
    </mc:Choice>
  </mc:AlternateContent>
  <bookViews>
    <workbookView xWindow="0" yWindow="0" windowWidth="28800" windowHeight="12435" activeTab="3"/>
  </bookViews>
  <sheets>
    <sheet name="Экология и климат" sheetId="1" r:id="rId1"/>
    <sheet name="Энергоэффективность" sheetId="2" r:id="rId2"/>
    <sheet name="Корпоративное управление" sheetId="3" r:id="rId3"/>
    <sheet name="Социальная ответственность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38" i="1"/>
  <c r="E46" i="1"/>
  <c r="F46" i="1"/>
  <c r="D46" i="1"/>
  <c r="D38" i="1"/>
  <c r="D24" i="4" l="1"/>
  <c r="F24" i="4"/>
  <c r="F22" i="4"/>
  <c r="E24" i="4"/>
  <c r="E22" i="4"/>
  <c r="D22" i="4"/>
  <c r="F14" i="4"/>
  <c r="F12" i="4"/>
  <c r="F19" i="4"/>
  <c r="F17" i="4"/>
  <c r="E19" i="4"/>
  <c r="E17" i="4"/>
  <c r="D19" i="4"/>
  <c r="D17" i="4"/>
  <c r="E14" i="4"/>
  <c r="D12" i="4"/>
  <c r="D14" i="4"/>
  <c r="E12" i="4"/>
  <c r="D10" i="4" l="1"/>
  <c r="E10" i="4"/>
  <c r="D72" i="1" l="1"/>
  <c r="E72" i="1"/>
  <c r="F72" i="1"/>
  <c r="D71" i="1"/>
  <c r="E71" i="1"/>
  <c r="F71" i="1"/>
  <c r="F15" i="1"/>
</calcChain>
</file>

<file path=xl/sharedStrings.xml><?xml version="1.0" encoding="utf-8"?>
<sst xmlns="http://schemas.openxmlformats.org/spreadsheetml/2006/main" count="605" uniqueCount="261">
  <si>
    <t>млн т СО2-экв.</t>
  </si>
  <si>
    <t>Прямые выбросы парниковых газов (охват 1)</t>
  </si>
  <si>
    <t>контур</t>
  </si>
  <si>
    <t>Группа Газпром нефть</t>
  </si>
  <si>
    <t>Газпром нефтехим Салават</t>
  </si>
  <si>
    <t>Газпром энергохолдинг</t>
  </si>
  <si>
    <t>Косвенные энергетические выбросы парниковых газов (охват 2) в:</t>
  </si>
  <si>
    <t>Группа Газпром</t>
  </si>
  <si>
    <t xml:space="preserve">Выбросы парниковых газов (охват 3) </t>
  </si>
  <si>
    <t>кг СО2-эквивалента на
барр. н. э.</t>
  </si>
  <si>
    <t>кг СО2-экв./ т у. т.</t>
  </si>
  <si>
    <r>
      <rPr>
        <b/>
        <sz val="11"/>
        <color theme="1"/>
        <rFont val="Calibri"/>
        <family val="2"/>
        <charset val="204"/>
        <scheme val="minor"/>
      </rPr>
      <t>Углеродоемкость продукции (удельные выбросы) при сжигании конечными потребителями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</si>
  <si>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2 862,70</t>
  </si>
  <si>
    <t>2 445,66</t>
  </si>
  <si>
    <t>тыс. т</t>
  </si>
  <si>
    <t>ВОЗДУХ</t>
  </si>
  <si>
    <t>ВОДА</t>
  </si>
  <si>
    <t>3 236,63</t>
  </si>
  <si>
    <t>млн м3</t>
  </si>
  <si>
    <t>в т. ч. из природных источников</t>
  </si>
  <si>
    <t>в т. ч. Пресной</t>
  </si>
  <si>
    <t>Использовано воды, всего</t>
  </si>
  <si>
    <t>Непресной</t>
  </si>
  <si>
    <t>Объем оборотной и повторно используемой воды</t>
  </si>
  <si>
    <t>%</t>
  </si>
  <si>
    <t>Доля рециклинга воды по Группе Газпром</t>
  </si>
  <si>
    <t>3 871,11</t>
  </si>
  <si>
    <t>3 389,63</t>
  </si>
  <si>
    <t>2 742,73</t>
  </si>
  <si>
    <t>Водоотведение, всего</t>
  </si>
  <si>
    <t>загрязненных (без очистки)</t>
  </si>
  <si>
    <t>Водоотведение в поверхностные водные объекты, в т. ч.:</t>
  </si>
  <si>
    <t>загрязненных (недостаточно очищенных)</t>
  </si>
  <si>
    <t>нормативно чистых (без очистки)</t>
  </si>
  <si>
    <t>нормативно очищенных</t>
  </si>
  <si>
    <t>Водоотведение на рельеф всего, в т. ч.:</t>
  </si>
  <si>
    <t>нормативно очищенных, всего</t>
  </si>
  <si>
    <t>Водоотведение в подземные горизонты, всего</t>
  </si>
  <si>
    <t>Водоотведение на поля орошения</t>
  </si>
  <si>
    <t>Водоотведение на поля фильтрации</t>
  </si>
  <si>
    <t>Водоотведение в накопители</t>
  </si>
  <si>
    <t>Водоотведение в системы коммунального назначения</t>
  </si>
  <si>
    <t>Водоотведение в прочие системы</t>
  </si>
  <si>
    <t>Углеводороды (включая метан)</t>
  </si>
  <si>
    <t xml:space="preserve">Оксид углерода </t>
  </si>
  <si>
    <t xml:space="preserve">Оксиды азота </t>
  </si>
  <si>
    <t xml:space="preserve">Диоксид серы </t>
  </si>
  <si>
    <t>ЛОС</t>
  </si>
  <si>
    <t xml:space="preserve">Твердые вещества </t>
  </si>
  <si>
    <t>Прочие газообразные и жидкие вещества 
substances</t>
  </si>
  <si>
    <t>Доля нормативно чистых (без очистки) и нормативно очищенных вод</t>
  </si>
  <si>
    <t>ОТХОДЫ</t>
  </si>
  <si>
    <t>млн руб.</t>
  </si>
  <si>
    <t>Группа Газпром (без учета совместных операций)</t>
  </si>
  <si>
    <t>Выплачено штрафов за нарушение природоохранного законодательства в Российской Федерации</t>
  </si>
  <si>
    <t>млрд руб.</t>
  </si>
  <si>
    <t>Расходы на производственный экологический мониторинг и контроль</t>
  </si>
  <si>
    <t>Доля общих расходов на ООС в выручке</t>
  </si>
  <si>
    <t>Общие расходы на охрану окружающей среды (ООС)</t>
  </si>
  <si>
    <t>ЗЕМЕЛЬНЫЕ РЕСУРСЫ</t>
  </si>
  <si>
    <t>Площадь нарушенных земель</t>
  </si>
  <si>
    <t>Рекультивировано нарушенных земель</t>
  </si>
  <si>
    <t>тыс. га</t>
  </si>
  <si>
    <t>3 337,08</t>
  </si>
  <si>
    <t>3 229,83</t>
  </si>
  <si>
    <t>доля отходов IV класса (малоопасные) и V класса (практически неопасные)</t>
  </si>
  <si>
    <t>Опасные отходы, в т. ч.</t>
  </si>
  <si>
    <t>I класс опасности</t>
  </si>
  <si>
    <t>II класс опасности</t>
  </si>
  <si>
    <t>III класс опасности</t>
  </si>
  <si>
    <t>IV класс опасности</t>
  </si>
  <si>
    <t>V класс опасности</t>
  </si>
  <si>
    <t>Отходов утилизировано и обезврежено, всего</t>
  </si>
  <si>
    <t>доля отходов I (чрезвычайно опасные) и II класса (высоко опасные)</t>
  </si>
  <si>
    <t>Отходов размещено на собственных объектах хранения и передано другим хозяйствующим субъектам для хранения, всего</t>
  </si>
  <si>
    <t>Отходов размещено на собственных объектах захоронения и передано другим хозяйствующим субъектам для захоронения, всего</t>
  </si>
  <si>
    <t>Уровень использования ПНГ</t>
  </si>
  <si>
    <t>Сожжено на факелах</t>
  </si>
  <si>
    <t>ПОПУТНЫЙ НЕФТЯНОЙ ГАЗ (ПНГ)</t>
  </si>
  <si>
    <t>Ресурс ПНГ</t>
  </si>
  <si>
    <t>Валовые выбросы ЗВ в атмосферный воздух от стационарных источников</t>
  </si>
  <si>
    <t>Образование отходов, всего</t>
  </si>
  <si>
    <t>РАСХОДЫ НА ОКРУЖАЮЩУЮ СРЕДУ</t>
  </si>
  <si>
    <t>ед. измерения</t>
  </si>
  <si>
    <t>Потребление воды (забрано, получено воды), всего</t>
  </si>
  <si>
    <t>*</t>
  </si>
  <si>
    <t>ПАО "Газпром"*</t>
  </si>
  <si>
    <t>всего:</t>
  </si>
  <si>
    <t>-</t>
  </si>
  <si>
    <t>Экологическая политика ПАО «Газпром»</t>
  </si>
  <si>
    <t>Политика Группы Газпром в области устойчивого развития</t>
  </si>
  <si>
    <t>ISO 14001:2015 "Система экологического менеджмента"</t>
  </si>
  <si>
    <t>СИСТЕМЫ СЕРТИФИКАЦИИ</t>
  </si>
  <si>
    <t>млн ГДж</t>
  </si>
  <si>
    <t>Потребление энергии</t>
  </si>
  <si>
    <t>Потребление энергии из невозобновляемых источников, в т.ч.</t>
  </si>
  <si>
    <t>Природный газ</t>
  </si>
  <si>
    <t>Уголь</t>
  </si>
  <si>
    <t>Мазут</t>
  </si>
  <si>
    <t>Дизельное топливо</t>
  </si>
  <si>
    <t>Группа Газпром*</t>
  </si>
  <si>
    <t>*актуально только для Газпром энергохолдинг</t>
  </si>
  <si>
    <t>Электроэнергия</t>
  </si>
  <si>
    <t>Тепловая энергия</t>
  </si>
  <si>
    <t>Экономия ТЭР в результате реализации программ энергосбережения</t>
  </si>
  <si>
    <t>в т.ч. по месторождениям ПАО "Газпром"*</t>
  </si>
  <si>
    <t>ПАО "Газпром"**</t>
  </si>
  <si>
    <t>кг у. т. / тыс. м3</t>
  </si>
  <si>
    <t>Добыча газа</t>
  </si>
  <si>
    <t>кг у. т. / млн м3•км</t>
  </si>
  <si>
    <t>Транспортировка газа</t>
  </si>
  <si>
    <t>Подземное хранение газа</t>
  </si>
  <si>
    <t xml:space="preserve"> кг у. т. / тыс. м3</t>
  </si>
  <si>
    <t>кг у. т. / т у. т.</t>
  </si>
  <si>
    <t>Переработка газа</t>
  </si>
  <si>
    <t>Показатели энергоемкости в основных видах деятельности (удельный расход энергетических ресурсов на собственные технологические нужды)</t>
  </si>
  <si>
    <t>ЭНЕРГОСБЕРЕЖЕНИЕ И ЭНЕРГОЭФФЕКТИВНОСТЬ</t>
  </si>
  <si>
    <t>Политика ПАО «Газпром» в области энергоэффективности и энергосбережения</t>
  </si>
  <si>
    <t>ISO 50001:2018 «Системы энергетического менеджмента»</t>
  </si>
  <si>
    <t>СОВЕТ ДИРЕКТОРОВ</t>
  </si>
  <si>
    <t>КОМИТЕТЫ ПРИ СОВЕТЕ ДИРЕКТОРОВ</t>
  </si>
  <si>
    <t xml:space="preserve">ПРАВЛЕНИЕ </t>
  </si>
  <si>
    <t>Количество членов Правления</t>
  </si>
  <si>
    <t>Количество женщин в Правлении</t>
  </si>
  <si>
    <t>Комитет Совета директоров ПАО «Газпром» по аудиту</t>
  </si>
  <si>
    <t>Комитет Совета директоров ПАО «Газпром» по назначениям и вознаграждениям</t>
  </si>
  <si>
    <t>Количество директоров в Совете</t>
  </si>
  <si>
    <t>Количество заседаний</t>
  </si>
  <si>
    <t>Количество заседаний, в т.ч.:</t>
  </si>
  <si>
    <t>очных заседаний</t>
  </si>
  <si>
    <t>Исполнительные директоры</t>
  </si>
  <si>
    <t>Неисполнительные директоры</t>
  </si>
  <si>
    <t>Независимые директоры</t>
  </si>
  <si>
    <t>Уровень участия в заседаниях Совета директоров</t>
  </si>
  <si>
    <t>человек</t>
  </si>
  <si>
    <t>штук</t>
  </si>
  <si>
    <t xml:space="preserve">Председатель - независимый директор </t>
  </si>
  <si>
    <t>нет</t>
  </si>
  <si>
    <t>Общая численность, в т.ч.:</t>
  </si>
  <si>
    <t>да</t>
  </si>
  <si>
    <t>н/д</t>
  </si>
  <si>
    <t>Кодекс корпоративного управления ПАО «Газпром»</t>
  </si>
  <si>
    <t>Устав ПАО «Газпром»</t>
  </si>
  <si>
    <t>Политика ПАО «Газпром» в области качества</t>
  </si>
  <si>
    <t>Антикоррупционная политика ПАО «Газпром»</t>
  </si>
  <si>
    <t>Политика управления рисками и внутреннего контроля
ПАО «Газпром»</t>
  </si>
  <si>
    <t>Кодекс корпоративной этики ПАО "Газпром"</t>
  </si>
  <si>
    <t>Положение об Общем собрании акционеров</t>
  </si>
  <si>
    <t>Положение о Совете директоров</t>
  </si>
  <si>
    <t>Положение о Комитете Совета директоров по аудиту</t>
  </si>
  <si>
    <t>Положение о Комитете Совета директоров по назначениям и вознаграждениям</t>
  </si>
  <si>
    <t>Положение о Правлении</t>
  </si>
  <si>
    <t>Дивидендная политика ПАО "Газпром"</t>
  </si>
  <si>
    <t>https://www.gazprom.ru/f/posts/60/091228/2021-04-30-sustainability-policy.pdf</t>
  </si>
  <si>
    <t>https://www.gazprom.ru/f/posts/93/485406/risk-internal-control-policy.pdf</t>
  </si>
  <si>
    <t>КОРПОРАТИВНЫЕ ДОКУМЕНТЫ</t>
  </si>
  <si>
    <t>ПЕРСОНАЛ</t>
  </si>
  <si>
    <t>Списочная численность персонала</t>
  </si>
  <si>
    <t>Текучесть кадров</t>
  </si>
  <si>
    <t>Доля женщин среди руководящих работников</t>
  </si>
  <si>
    <t>Социальные расходы</t>
  </si>
  <si>
    <t>млрд. руб</t>
  </si>
  <si>
    <t>Расходы на оплату труда</t>
  </si>
  <si>
    <t>тыс. человек</t>
  </si>
  <si>
    <t>Среднемесячная заработная плата</t>
  </si>
  <si>
    <t>тыс. рублей</t>
  </si>
  <si>
    <t>Доля женщин среди работников Группы Газпром</t>
  </si>
  <si>
    <t>Число женщин среди работников Группы Газпром</t>
  </si>
  <si>
    <t>Доля женщин среди специалистов и служащих</t>
  </si>
  <si>
    <t>Совокупная доля работников, охваченных коллективными договорами</t>
  </si>
  <si>
    <t>Группа Газпром**</t>
  </si>
  <si>
    <t>час</t>
  </si>
  <si>
    <t>Среднее количество часов обучения:</t>
  </si>
  <si>
    <t>на одного рабочего</t>
  </si>
  <si>
    <t>на одного руководителя, специалиста, служащего</t>
  </si>
  <si>
    <t>Численность работников, прошедших обучение по программам повышения квалификации и профессиональной переподготовки:</t>
  </si>
  <si>
    <t>рабочих</t>
  </si>
  <si>
    <t>руководителей, специалистов и других служащих***</t>
  </si>
  <si>
    <t>человеко-курс****</t>
  </si>
  <si>
    <t>**** если один человек обучался два раза, то он считается два раза</t>
  </si>
  <si>
    <t>*** программы продолжительностью свыше 16 часов, в том числе реализованные с применением дистанционных образовательных технологий и выездных форм обучения</t>
  </si>
  <si>
    <t>** данные приведены в отношении ПАО «Газпром» и 85 дочерних обществ и организаций, входящих в систему бюджетирования ПАО «Газпром», с численностью 301,6 тыс. работников</t>
  </si>
  <si>
    <t>Число мужчин среди работников Группы Газпром</t>
  </si>
  <si>
    <t>Затраты на программы страхования здоровья, в т.ч.:</t>
  </si>
  <si>
    <t>выплаты по ДМС на целевые профилактические мероприятия</t>
  </si>
  <si>
    <t>выплаты по ДМС на реабилитационно-восстановительное лечение</t>
  </si>
  <si>
    <t>млн. руб</t>
  </si>
  <si>
    <t>Доля мужчин среди работников Группы Газпром</t>
  </si>
  <si>
    <t>Число мужчин среди руководящих работников</t>
  </si>
  <si>
    <t>Доля мужчин среди руководящих работников</t>
  </si>
  <si>
    <t>Число женщин среди руководящих работников</t>
  </si>
  <si>
    <t>Число мужчин среди специалистов и служащих</t>
  </si>
  <si>
    <t>Доля мужчин среди специалистов и служащих</t>
  </si>
  <si>
    <t>Число женщин среди специалистов и служащих</t>
  </si>
  <si>
    <t>Число мужчин среди рабочих</t>
  </si>
  <si>
    <t>Доля мужчин среди рабочих</t>
  </si>
  <si>
    <t>Число женщин среди рабочих</t>
  </si>
  <si>
    <t>Доля женщин среди рабочих</t>
  </si>
  <si>
    <t>* данные приведены в отношении 26 дочерних обществ основных видов деятельности (добыча, транспортировка, переработка и подземное хранение газа). С перечнем ДО можно ознакомиться в Отчете Группы Газпром о деятельности в области устойчивого развития за 2020 год, стр. 235</t>
  </si>
  <si>
    <t>ПРОИЗВОДСТВЕННАЯ БЕЗОПАСНОСТЬ</t>
  </si>
  <si>
    <t>Политика ПАО «Газпром» в области охраны труда, промышленной
и пожарной безопасности, безопасности дорожного движения</t>
  </si>
  <si>
    <t>ISO 45001:2018 «Системы менеджмента профессионального здоровья и безопасности. Требования и руководство по применению»</t>
  </si>
  <si>
    <t>Компании периметра ЕСУПБ*****</t>
  </si>
  <si>
    <t>количество пострадавших</t>
  </si>
  <si>
    <t>в т. ч. количество погибших</t>
  </si>
  <si>
    <t>Количество пострадавших и погибших при несчастных случаях:</t>
  </si>
  <si>
    <t>Коэффициент частоты травм с временной потерей трудоспособности (LTIFR):</t>
  </si>
  <si>
    <t xml:space="preserve"> Число пострадавших в результате несчастных случаев с потерей рабочего времени / общее число часов, отработанных всем персоналом × 1 000 000</t>
  </si>
  <si>
    <t>Число пострадавших в результате несчастных случаев со смертельным исходом / общее число часов, отработанных всем персоналом × 100 000 000</t>
  </si>
  <si>
    <t>Коэффициент частоты смертельного травматизма (FАR):</t>
  </si>
  <si>
    <t>Число пострадавших в результате несчастных случаев / среднесписочная численность работников × 1 000</t>
  </si>
  <si>
    <t>Коэффициент профессиональных заболеваний (ODR):</t>
  </si>
  <si>
    <t>Коэффициент частоты травматизма:</t>
  </si>
  <si>
    <t>Число случаев впервые выявленных профессиональных заболеваний / общее число часов, отработанных всем персоналом × 1 000 000</t>
  </si>
  <si>
    <t>Количество пострадавших</t>
  </si>
  <si>
    <t>Количество пострадавших и количество происшествий в подрядных организациях при выполнении работ на объектах ПАО «Газпром»</t>
  </si>
  <si>
    <t>в т. ч. погибших</t>
  </si>
  <si>
    <t>Пожары</t>
  </si>
  <si>
    <t>Инциденты</t>
  </si>
  <si>
    <t>Количество пожаров на объектах ПАО «Газпром» и его ДО</t>
  </si>
  <si>
    <t>Аварии</t>
  </si>
  <si>
    <t>Количество аварий и инцидентов в сфере промышленной безопасности:</t>
  </si>
  <si>
    <t>Расходы на охрану труда:</t>
  </si>
  <si>
    <t>Расходы на промышленную безопасность:</t>
  </si>
  <si>
    <t>***** С перечнем ДО, организаций и филиалов, входящих в периметр Единой системы управления производственной безопасностью (ЕСУПБ), можно ознакомиться в Отчете Группы Газпром о деятельности в области устойчивого развития за 2020 год, стр. 241</t>
  </si>
  <si>
    <t>МЕСТНЫЕ СООБЩЕСТВА</t>
  </si>
  <si>
    <t>Расходы на поддержку коренных малочисленных народов (КМН)</t>
  </si>
  <si>
    <t>Расходы на газификацию российских регионов</t>
  </si>
  <si>
    <t>ПАО "Газпром"</t>
  </si>
  <si>
    <t>Расходы на благотворительность</t>
  </si>
  <si>
    <t>подробнее о контурах и сроках действия сертификатов соответствия стандарту - на страницах Отчета Группы Газпром о деятельности в области устойчивого развития за 2020 год, стр. 170</t>
  </si>
  <si>
    <t>https://www.gazprom.ru/f/posts/16/470433/quality-policy_rus.pdf</t>
  </si>
  <si>
    <t>https://www.gazprom.ru/f/posts/60/091228/2019-09-17-safety-policy.pdf</t>
  </si>
  <si>
    <t>https://www.gazprom.ru/f/posts/19/638003/iso-450012018-ru.pdf</t>
  </si>
  <si>
    <t>https://www.gazprom.ru/f/posts/82/515293/veritas-certificate-ru.pdf</t>
  </si>
  <si>
    <t>подробнее о контурах и сроках действия сертификатов соответствия стандарту - на страницах Отчета Группы Газпром о деятельности в области устойчивого развития за 2020 год, стр. 133</t>
  </si>
  <si>
    <t>https://www.gazprom.ru/f/posts/73/278066/cert-iqnet-iso-ru.rar</t>
  </si>
  <si>
    <t>подробнее о контурах и сроках действия сертификатов соответствия стандарту - на страницах Отчета Группы Газпром о деятельности в области устойчивого развития за 2020 год, стр. 107</t>
  </si>
  <si>
    <t>ISO 9001:2015 «Системы менеджмента качества»</t>
  </si>
  <si>
    <t>подробнее о контурах и сроках действия сертификатов соответствия стандарту - на страницах Отчета Группы Газпром о деятельности в области устойчивого развития за 2020 год, стр. 99</t>
  </si>
  <si>
    <t>https://www.gazprom.ru/f/posts/16/470433/compliance-certificate-ru.pdf</t>
  </si>
  <si>
    <t>КОРПОРАТИВНЫЕ ПОЛИТИКИ</t>
  </si>
  <si>
    <t>2 894,02</t>
  </si>
  <si>
    <t>Удельные выбросы ПГ (охват 1) по ПАО "Газпром"</t>
  </si>
  <si>
    <t>ДО ПАО "Газпром", задействованные в добыче углеводородов и геологоразведке</t>
  </si>
  <si>
    <t>ДО ПАО "Газпром", задействованные в переработке</t>
  </si>
  <si>
    <t>газотранспортные ДО ПАО "Газпром"</t>
  </si>
  <si>
    <t>https://www.gazprom.ru/f/posts/73/278066/environmental_policy.pdf</t>
  </si>
  <si>
    <t>*ПАО «Газпром» — головная компания
Группы Газпром — Публичное акционерное общество
«Газпром» — и совокупность его 100 % ДО и организаций, занятых
в деятельности по геологоразведке, добыче, транспортировке,
подземному хранению, переработке углеводородов, обеспечению
работы ЕСГ. Полный список доступен на страницах Отчета Группы Газпром о деятельности в области устойчивого развития за 2020 год, стр. 223</t>
  </si>
  <si>
    <t>https://www.gazprom.ru/f/posts/60/091228/2018-11-20-energetic-policy.pdf</t>
  </si>
  <si>
    <t>https://www.gazprom.ru/f/posts/60/091228/gazprom-articles-2020-06-26-ed-ru.pdf</t>
  </si>
  <si>
    <t>https://www.gazprom.ru/f/posts/60/091228/regulations-shareholders-meeting-2019-06-28-ru_ms.pdf</t>
  </si>
  <si>
    <t>https://www.gazprom.ru/f/posts/60/091228/regulations-board-of-directors-2020-06-26_ms.pdf</t>
  </si>
  <si>
    <t>https://www.gazprom.ru/f/posts/60/091228/2019-10-29-regulation-board-directors-audit-committee-ru.pdf</t>
  </si>
  <si>
    <t xml:space="preserve">https://www.gazprom.ru/f/posts/60/091228/2019-10-17-regulation-board-directors-appointments-rewards-committee-ru.pdf </t>
  </si>
  <si>
    <t>https://www.gazprom.ru/f/posts/60/091228/regulations-management-committee-2019-06-28_ms.pdf</t>
  </si>
  <si>
    <t>https://www.gazprom.ru/f/posts/60/091228/kodeks_korporativnogo_upravleniya_rus_30.06.2017.pdf</t>
  </si>
  <si>
    <t>https://www.gazprom.ru/f/posts/60/091228/2014-02-25-codex-of-corporate-ethics-2019-08-20-edit.pdf</t>
  </si>
  <si>
    <t>https://www.gazprom.ru/f/posts/60/091228/anti-corruption-policy-2016-11-15-ru.pdf</t>
  </si>
  <si>
    <t>https://www.gazprom.ru/f/posts/71/134221/dividend-policy-24-12-19.pdf</t>
  </si>
  <si>
    <t>**ПАО «Газпром» — головная компания
Группы Газпром — Публичное акционерное общество
«Газпром» — и совокупность его 100 % ДО и организаций, занятых
в деятельности по геологоразведке, добыче, транспортировке,
подземному хранению, переработке углеводородов, обеспечению
работы ЕСГ. Полный список доступен на страницах Отчета Группы Газпром о деятельности в области устойчивого развития за 2020 год, стр. 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</si>
</sst>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i/>
      <sz val="10"/>
      <color theme="0" tint="-0.49998474074526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9"/>
      <color theme="0" tint="-0.499984740745262"/>
      <name val="Calibri"/>
      <family val="2"/>
      <charset val="204"/>
      <scheme val="minor"/>
    </font>
    <font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1" fillId="0" borderId="0"/>
    <xf numFmtId="0" fontId="12" fillId="0" borderId="0"/>
    <xf numFmtId="0" fontId="16" fillId="4" borderId="4"/>
  </cellStyleXfs>
  <cellXfs count="1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0" fillId="0" borderId="4" xfId="0" applyFont="1" applyBorder="1"/>
    <xf numFmtId="0" fontId="2" fillId="0" borderId="1" xfId="0" applyFont="1" applyBorder="1" applyAlignment="1">
      <alignment wrapText="1"/>
    </xf>
    <xf numFmtId="0" fontId="0" fillId="0" borderId="6" xfId="0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4" fontId="0" fillId="0" borderId="5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6" xfId="0" applyFill="1" applyBorder="1"/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4" fontId="0" fillId="0" borderId="5" xfId="0" applyNumberForma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ont="1" applyBorder="1" applyAlignment="1">
      <alignment wrapText="1"/>
    </xf>
    <xf numFmtId="0" fontId="2" fillId="0" borderId="1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5" fillId="0" borderId="2" xfId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11" xfId="0" applyBorder="1" applyAlignment="1">
      <alignment horizontal="center"/>
    </xf>
    <xf numFmtId="0" fontId="9" fillId="0" borderId="0" xfId="0" applyFont="1"/>
    <xf numFmtId="0" fontId="2" fillId="0" borderId="6" xfId="0" applyFont="1" applyBorder="1"/>
    <xf numFmtId="0" fontId="2" fillId="0" borderId="9" xfId="0" applyFont="1" applyBorder="1"/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4" xfId="0" applyFont="1" applyBorder="1"/>
    <xf numFmtId="0" fontId="2" fillId="0" borderId="6" xfId="0" applyFont="1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0" xfId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quotePrefix="1" applyBorder="1" applyAlignment="1">
      <alignment horizontal="center"/>
    </xf>
    <xf numFmtId="0" fontId="13" fillId="0" borderId="0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4" fontId="0" fillId="0" borderId="2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0" fillId="0" borderId="2" xfId="0" quotePrefix="1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quotePrefix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5" fillId="0" borderId="2" xfId="1" applyBorder="1" applyAlignment="1">
      <alignment wrapText="1"/>
    </xf>
    <xf numFmtId="0" fontId="5" fillId="0" borderId="0" xfId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1" applyFill="1" applyAlignment="1">
      <alignment horizontal="left"/>
    </xf>
    <xf numFmtId="0" fontId="5" fillId="0" borderId="0" xfId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" xfId="0" applyFont="1" applyBorder="1"/>
    <xf numFmtId="0" fontId="9" fillId="0" borderId="4" xfId="0" applyFont="1" applyBorder="1"/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2" fillId="0" borderId="9" xfId="0" applyFont="1" applyBorder="1" applyAlignment="1">
      <alignment wrapText="1"/>
    </xf>
    <xf numFmtId="0" fontId="5" fillId="0" borderId="10" xfId="1" applyBorder="1" applyAlignment="1">
      <alignment wrapText="1"/>
    </xf>
    <xf numFmtId="0" fontId="0" fillId="0" borderId="10" xfId="0" applyFill="1" applyBorder="1" applyAlignment="1">
      <alignment horizontal="center"/>
    </xf>
    <xf numFmtId="0" fontId="13" fillId="0" borderId="2" xfId="0" applyFont="1" applyBorder="1" applyAlignment="1">
      <alignment wrapText="1"/>
    </xf>
    <xf numFmtId="0" fontId="5" fillId="0" borderId="6" xfId="1" applyBorder="1"/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0" fillId="0" borderId="0" xfId="0" applyBorder="1" applyAlignment="1">
      <alignment horizontal="center" wrapText="1"/>
    </xf>
    <xf numFmtId="0" fontId="2" fillId="2" borderId="0" xfId="0" applyFont="1" applyFill="1" applyBorder="1"/>
    <xf numFmtId="0" fontId="2" fillId="2" borderId="5" xfId="0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4" xfId="0" applyFont="1" applyBorder="1"/>
    <xf numFmtId="0" fontId="15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0" borderId="4" xfId="0" applyFont="1" applyBorder="1"/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0" fillId="0" borderId="0" xfId="0" applyFill="1" applyBorder="1"/>
    <xf numFmtId="0" fontId="13" fillId="0" borderId="6" xfId="0" applyFont="1" applyBorder="1" applyAlignment="1">
      <alignment wrapText="1"/>
    </xf>
    <xf numFmtId="0" fontId="0" fillId="0" borderId="2" xfId="0" applyBorder="1"/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2" fillId="0" borderId="4" xfId="0" applyFont="1" applyFill="1" applyBorder="1"/>
    <xf numFmtId="0" fontId="2" fillId="0" borderId="6" xfId="0" applyFont="1" applyFill="1" applyBorder="1" applyAlignment="1">
      <alignment wrapText="1"/>
    </xf>
    <xf numFmtId="0" fontId="5" fillId="0" borderId="7" xfId="1" applyBorder="1" applyAlignment="1">
      <alignment wrapText="1"/>
    </xf>
    <xf numFmtId="0" fontId="0" fillId="0" borderId="7" xfId="0" applyFill="1" applyBorder="1" applyAlignment="1">
      <alignment horizontal="center" vertical="center"/>
    </xf>
  </cellXfs>
  <cellStyles count="5">
    <cellStyle name="fa_row_header_standard 2" xfId="4"/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azprom.ru/f/posts/60/091228/2021-04-30-sustainability-policy.pdf" TargetMode="External"/><Relationship Id="rId1" Type="http://schemas.openxmlformats.org/officeDocument/2006/relationships/hyperlink" Target="https://www.gazprom.ru/f/posts/73/278066/environmental_policy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azprom.ru/f/posts/60/091228/2018-11-20-energetic-policy.pdf" TargetMode="External"/><Relationship Id="rId1" Type="http://schemas.openxmlformats.org/officeDocument/2006/relationships/hyperlink" Target="https://www.gazprom.ru/f/posts/82/515293/veritas-certificate-ru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azprom.ru/f/posts/60/091228/2014-02-25-codex-of-corporate-ethics-2019-08-20-edit.pdf" TargetMode="External"/><Relationship Id="rId3" Type="http://schemas.openxmlformats.org/officeDocument/2006/relationships/hyperlink" Target="https://www.gazprom.ru/f/posts/60/091228/regulations-board-of-directors-2020-06-26_ms.pdf" TargetMode="External"/><Relationship Id="rId7" Type="http://schemas.openxmlformats.org/officeDocument/2006/relationships/hyperlink" Target="https://www.gazprom.ru/f/posts/60/091228/kodeks_korporativnogo_upravleniya_rus_30.06.2017.pdf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www.gazprom.ru/f/posts/60/091228/regulations-shareholders-meeting-2019-06-28-ru_ms.pdf" TargetMode="External"/><Relationship Id="rId1" Type="http://schemas.openxmlformats.org/officeDocument/2006/relationships/hyperlink" Target="https://www.gazprom.ru/f/posts/60/091228/gazprom-articles-2020-06-26-ed-ru.pdf" TargetMode="External"/><Relationship Id="rId6" Type="http://schemas.openxmlformats.org/officeDocument/2006/relationships/hyperlink" Target="https://www.gazprom.ru/f/posts/60/091228/regulations-management-committee-2019-06-28_ms.pdf" TargetMode="External"/><Relationship Id="rId11" Type="http://schemas.openxmlformats.org/officeDocument/2006/relationships/hyperlink" Target="https://www.gazprom.ru/f/posts/93/485406/risk-internal-control-policy.pdf" TargetMode="External"/><Relationship Id="rId5" Type="http://schemas.openxmlformats.org/officeDocument/2006/relationships/hyperlink" Target="https://www.gazprom.ru/f/posts/60/091228/2019-10-17-regulation-board-directors-appointments-rewards-committee-ru.pdf" TargetMode="External"/><Relationship Id="rId10" Type="http://schemas.openxmlformats.org/officeDocument/2006/relationships/hyperlink" Target="https://www.gazprom.ru/f/posts/71/134221/dividend-policy-24-12-19.pdf" TargetMode="External"/><Relationship Id="rId4" Type="http://schemas.openxmlformats.org/officeDocument/2006/relationships/hyperlink" Target="https://www.gazprom.ru/f/posts/60/091228/2019-10-29-regulation-board-directors-audit-committee-ru.pdf" TargetMode="External"/><Relationship Id="rId9" Type="http://schemas.openxmlformats.org/officeDocument/2006/relationships/hyperlink" Target="https://www.gazprom.ru/f/posts/60/091228/anti-corruption-policy-2016-11-15-ru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azprom.ru/f/posts/16/470433/quality-policy_r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99"/>
  <sheetViews>
    <sheetView zoomScale="85" zoomScaleNormal="85" workbookViewId="0">
      <selection activeCell="J91" sqref="J91"/>
    </sheetView>
  </sheetViews>
  <sheetFormatPr defaultRowHeight="15" x14ac:dyDescent="0.25"/>
  <cols>
    <col min="1" max="1" width="63.5703125" customWidth="1"/>
    <col min="2" max="2" width="29.140625" style="4" customWidth="1"/>
    <col min="3" max="3" width="25.140625" style="1" customWidth="1"/>
    <col min="4" max="4" width="10.7109375" style="2" customWidth="1"/>
    <col min="5" max="6" width="9.140625" style="2"/>
  </cols>
  <sheetData>
    <row r="1" spans="1:6" x14ac:dyDescent="0.25">
      <c r="B1" s="4" t="s">
        <v>2</v>
      </c>
      <c r="C1" s="1" t="s">
        <v>83</v>
      </c>
    </row>
    <row r="2" spans="1:6" x14ac:dyDescent="0.25">
      <c r="D2" s="3">
        <v>2018</v>
      </c>
      <c r="E2" s="3">
        <v>2019</v>
      </c>
      <c r="F2" s="3">
        <v>2020</v>
      </c>
    </row>
    <row r="3" spans="1:6" x14ac:dyDescent="0.25">
      <c r="A3" s="30" t="s">
        <v>15</v>
      </c>
      <c r="B3" s="87"/>
      <c r="C3" s="88"/>
      <c r="D3" s="89"/>
      <c r="E3" s="89"/>
      <c r="F3" s="89"/>
    </row>
    <row r="4" spans="1:6" x14ac:dyDescent="0.25">
      <c r="D4" s="3"/>
      <c r="E4" s="3"/>
      <c r="F4" s="3"/>
    </row>
    <row r="5" spans="1:6" x14ac:dyDescent="0.25">
      <c r="A5" s="9" t="s">
        <v>1</v>
      </c>
      <c r="B5" s="58" t="s">
        <v>7</v>
      </c>
      <c r="C5" s="11" t="s">
        <v>0</v>
      </c>
      <c r="D5" s="25">
        <v>240</v>
      </c>
      <c r="E5" s="25">
        <v>236.5</v>
      </c>
      <c r="F5" s="13">
        <v>210.3</v>
      </c>
    </row>
    <row r="6" spans="1:6" ht="36" x14ac:dyDescent="0.25">
      <c r="A6" s="9" t="s">
        <v>243</v>
      </c>
      <c r="B6" s="10" t="s">
        <v>244</v>
      </c>
      <c r="C6" s="11" t="s">
        <v>10</v>
      </c>
      <c r="D6" s="106" t="s">
        <v>88</v>
      </c>
      <c r="E6" s="106" t="s">
        <v>88</v>
      </c>
      <c r="F6" s="60">
        <v>29.564</v>
      </c>
    </row>
    <row r="7" spans="1:6" ht="24" x14ac:dyDescent="0.25">
      <c r="A7" s="104"/>
      <c r="B7" s="15" t="s">
        <v>245</v>
      </c>
      <c r="C7" s="16" t="s">
        <v>10</v>
      </c>
      <c r="D7" s="107" t="s">
        <v>88</v>
      </c>
      <c r="E7" s="107" t="s">
        <v>88</v>
      </c>
      <c r="F7" s="108">
        <v>119.14400000000001</v>
      </c>
    </row>
    <row r="8" spans="1:6" x14ac:dyDescent="0.25">
      <c r="A8" s="105"/>
      <c r="B8" s="26" t="s">
        <v>246</v>
      </c>
      <c r="C8" s="21" t="s">
        <v>10</v>
      </c>
      <c r="D8" s="109" t="s">
        <v>88</v>
      </c>
      <c r="E8" s="109" t="s">
        <v>88</v>
      </c>
      <c r="F8" s="65">
        <v>107.595</v>
      </c>
    </row>
    <row r="10" spans="1:6" x14ac:dyDescent="0.25">
      <c r="A10" s="9" t="s">
        <v>6</v>
      </c>
      <c r="B10" s="24"/>
      <c r="C10" s="11"/>
      <c r="D10" s="25"/>
      <c r="E10" s="25"/>
      <c r="F10" s="13"/>
    </row>
    <row r="11" spans="1:6" x14ac:dyDescent="0.25">
      <c r="A11" s="14"/>
      <c r="B11" s="70" t="s">
        <v>86</v>
      </c>
      <c r="C11" s="19" t="s">
        <v>0</v>
      </c>
      <c r="D11" s="19">
        <v>8.1999999999999993</v>
      </c>
      <c r="E11" s="19">
        <v>6.08</v>
      </c>
      <c r="F11" s="17">
        <v>4.7699999999999996</v>
      </c>
    </row>
    <row r="12" spans="1:6" x14ac:dyDescent="0.25">
      <c r="A12" s="14"/>
      <c r="B12" s="70" t="s">
        <v>3</v>
      </c>
      <c r="C12" s="19" t="s">
        <v>0</v>
      </c>
      <c r="D12" s="19">
        <v>4.5</v>
      </c>
      <c r="E12" s="19">
        <v>5.22</v>
      </c>
      <c r="F12" s="17">
        <v>4.4000000000000004</v>
      </c>
    </row>
    <row r="13" spans="1:6" x14ac:dyDescent="0.25">
      <c r="A13" s="14"/>
      <c r="B13" s="70" t="s">
        <v>4</v>
      </c>
      <c r="C13" s="19" t="s">
        <v>0</v>
      </c>
      <c r="D13" s="19">
        <v>2.6</v>
      </c>
      <c r="E13" s="19">
        <v>2.5</v>
      </c>
      <c r="F13" s="17">
        <v>2.56</v>
      </c>
    </row>
    <row r="14" spans="1:6" x14ac:dyDescent="0.25">
      <c r="A14" s="14"/>
      <c r="B14" s="70" t="s">
        <v>5</v>
      </c>
      <c r="C14" s="19" t="s">
        <v>0</v>
      </c>
      <c r="D14" s="19">
        <v>0</v>
      </c>
      <c r="E14" s="19">
        <v>0</v>
      </c>
      <c r="F14" s="17">
        <v>0</v>
      </c>
    </row>
    <row r="15" spans="1:6" x14ac:dyDescent="0.25">
      <c r="A15" s="20"/>
      <c r="B15" s="71" t="s">
        <v>87</v>
      </c>
      <c r="C15" s="21" t="s">
        <v>0</v>
      </c>
      <c r="D15" s="36">
        <v>15.3</v>
      </c>
      <c r="E15" s="36">
        <v>13.8</v>
      </c>
      <c r="F15" s="37">
        <f>SUM(F11:F14)</f>
        <v>11.73</v>
      </c>
    </row>
    <row r="16" spans="1:6" x14ac:dyDescent="0.25">
      <c r="C16" s="6"/>
      <c r="D16" s="7"/>
      <c r="E16" s="7"/>
      <c r="F16" s="8"/>
    </row>
    <row r="17" spans="1:6" x14ac:dyDescent="0.25">
      <c r="A17" s="67" t="s">
        <v>8</v>
      </c>
      <c r="B17" s="58" t="s">
        <v>7</v>
      </c>
      <c r="C17" s="68" t="s">
        <v>0</v>
      </c>
      <c r="D17" s="59">
        <v>1172.95</v>
      </c>
      <c r="E17" s="59">
        <v>1154.54</v>
      </c>
      <c r="F17" s="60">
        <v>1078.5</v>
      </c>
    </row>
    <row r="18" spans="1:6" ht="45" x14ac:dyDescent="0.25">
      <c r="A18" s="29" t="s">
        <v>11</v>
      </c>
      <c r="B18" s="63" t="s">
        <v>7</v>
      </c>
      <c r="C18" s="69" t="s">
        <v>9</v>
      </c>
      <c r="D18" s="64">
        <v>300.64</v>
      </c>
      <c r="E18" s="64">
        <v>301.63</v>
      </c>
      <c r="F18" s="65">
        <v>301.35000000000002</v>
      </c>
    </row>
    <row r="19" spans="1:6" x14ac:dyDescent="0.25">
      <c r="A19" s="5"/>
    </row>
    <row r="20" spans="1:6" ht="30" x14ac:dyDescent="0.25">
      <c r="A20" s="28" t="s">
        <v>80</v>
      </c>
      <c r="B20" s="58" t="s">
        <v>7</v>
      </c>
      <c r="C20" s="11" t="s">
        <v>14</v>
      </c>
      <c r="D20" s="110" t="s">
        <v>242</v>
      </c>
      <c r="E20" s="12" t="s">
        <v>12</v>
      </c>
      <c r="F20" s="33" t="s">
        <v>13</v>
      </c>
    </row>
    <row r="21" spans="1:6" x14ac:dyDescent="0.25">
      <c r="A21" s="27" t="s">
        <v>43</v>
      </c>
      <c r="B21" s="56" t="s">
        <v>7</v>
      </c>
      <c r="C21" s="16" t="s">
        <v>14</v>
      </c>
      <c r="D21" s="35">
        <v>1497.78</v>
      </c>
      <c r="E21" s="34">
        <v>1542.64</v>
      </c>
      <c r="F21" s="32">
        <v>1266.42</v>
      </c>
    </row>
    <row r="22" spans="1:6" x14ac:dyDescent="0.25">
      <c r="A22" s="27" t="s">
        <v>44</v>
      </c>
      <c r="B22" s="56" t="s">
        <v>7</v>
      </c>
      <c r="C22" s="16" t="s">
        <v>14</v>
      </c>
      <c r="D22" s="35">
        <v>594.1</v>
      </c>
      <c r="E22" s="19">
        <v>596.41999999999996</v>
      </c>
      <c r="F22" s="17">
        <v>550.66</v>
      </c>
    </row>
    <row r="23" spans="1:6" x14ac:dyDescent="0.25">
      <c r="A23" s="27" t="s">
        <v>45</v>
      </c>
      <c r="B23" s="56" t="s">
        <v>7</v>
      </c>
      <c r="C23" s="16" t="s">
        <v>14</v>
      </c>
      <c r="D23" s="35">
        <v>328.62</v>
      </c>
      <c r="E23" s="19">
        <v>307.70999999999998</v>
      </c>
      <c r="F23" s="17">
        <v>284.22000000000003</v>
      </c>
    </row>
    <row r="24" spans="1:6" x14ac:dyDescent="0.25">
      <c r="A24" s="27" t="s">
        <v>46</v>
      </c>
      <c r="B24" s="56" t="s">
        <v>7</v>
      </c>
      <c r="C24" s="16" t="s">
        <v>14</v>
      </c>
      <c r="D24" s="35">
        <v>276.16000000000003</v>
      </c>
      <c r="E24" s="19">
        <v>221.46</v>
      </c>
      <c r="F24" s="17">
        <v>171.97</v>
      </c>
    </row>
    <row r="25" spans="1:6" x14ac:dyDescent="0.25">
      <c r="A25" s="27" t="s">
        <v>47</v>
      </c>
      <c r="B25" s="56" t="s">
        <v>7</v>
      </c>
      <c r="C25" s="16" t="s">
        <v>14</v>
      </c>
      <c r="D25" s="35">
        <v>116.23</v>
      </c>
      <c r="E25" s="19">
        <v>124.76</v>
      </c>
      <c r="F25" s="17">
        <v>117.22</v>
      </c>
    </row>
    <row r="26" spans="1:6" x14ac:dyDescent="0.25">
      <c r="A26" s="27" t="s">
        <v>48</v>
      </c>
      <c r="B26" s="56" t="s">
        <v>7</v>
      </c>
      <c r="C26" s="16" t="s">
        <v>14</v>
      </c>
      <c r="D26" s="35">
        <v>75</v>
      </c>
      <c r="E26" s="19">
        <v>67.47</v>
      </c>
      <c r="F26" s="17">
        <v>53.57</v>
      </c>
    </row>
    <row r="27" spans="1:6" ht="15" customHeight="1" x14ac:dyDescent="0.25">
      <c r="A27" s="66" t="s">
        <v>49</v>
      </c>
      <c r="B27" s="63" t="s">
        <v>7</v>
      </c>
      <c r="C27" s="21" t="s">
        <v>14</v>
      </c>
      <c r="D27" s="64">
        <v>6.12</v>
      </c>
      <c r="E27" s="22">
        <v>2.2400000000000002</v>
      </c>
      <c r="F27" s="23">
        <v>1.6</v>
      </c>
    </row>
    <row r="29" spans="1:6" x14ac:dyDescent="0.25">
      <c r="A29" s="31" t="s">
        <v>16</v>
      </c>
      <c r="B29" s="87"/>
      <c r="C29" s="93"/>
      <c r="D29" s="93"/>
      <c r="E29" s="93"/>
      <c r="F29" s="93"/>
    </row>
    <row r="30" spans="1:6" x14ac:dyDescent="0.25">
      <c r="A30" s="67" t="s">
        <v>84</v>
      </c>
      <c r="B30" s="58" t="s">
        <v>7</v>
      </c>
      <c r="C30" s="59" t="s">
        <v>18</v>
      </c>
      <c r="D30" s="102">
        <v>4280.21</v>
      </c>
      <c r="E30" s="102">
        <v>3921.41</v>
      </c>
      <c r="F30" s="60" t="s">
        <v>17</v>
      </c>
    </row>
    <row r="31" spans="1:6" x14ac:dyDescent="0.25">
      <c r="A31" s="61" t="s">
        <v>19</v>
      </c>
      <c r="B31" s="56" t="s">
        <v>7</v>
      </c>
      <c r="C31" s="35" t="s">
        <v>18</v>
      </c>
      <c r="D31" s="57">
        <v>4065.34</v>
      </c>
      <c r="E31" s="57">
        <v>3571.28</v>
      </c>
      <c r="F31" s="62">
        <v>2905.78</v>
      </c>
    </row>
    <row r="32" spans="1:6" x14ac:dyDescent="0.25">
      <c r="A32" s="61" t="s">
        <v>20</v>
      </c>
      <c r="B32" s="56" t="s">
        <v>7</v>
      </c>
      <c r="C32" s="35" t="s">
        <v>18</v>
      </c>
      <c r="D32" s="57">
        <v>4037.82</v>
      </c>
      <c r="E32" s="57">
        <v>3533.93</v>
      </c>
      <c r="F32" s="62">
        <v>2863.36</v>
      </c>
    </row>
    <row r="33" spans="1:6" x14ac:dyDescent="0.25">
      <c r="A33" s="53" t="s">
        <v>22</v>
      </c>
      <c r="B33" s="63" t="s">
        <v>7</v>
      </c>
      <c r="C33" s="64" t="s">
        <v>18</v>
      </c>
      <c r="D33" s="64">
        <v>27.51</v>
      </c>
      <c r="E33" s="64">
        <v>37.35</v>
      </c>
      <c r="F33" s="65">
        <v>42.42</v>
      </c>
    </row>
    <row r="35" spans="1:6" x14ac:dyDescent="0.25">
      <c r="A35" s="79" t="s">
        <v>21</v>
      </c>
      <c r="B35" s="40" t="s">
        <v>7</v>
      </c>
      <c r="C35" s="41" t="s">
        <v>18</v>
      </c>
      <c r="D35" s="42">
        <v>4180.8900000000003</v>
      </c>
      <c r="E35" s="42">
        <v>3863.11</v>
      </c>
      <c r="F35" s="43">
        <v>3175.81</v>
      </c>
    </row>
    <row r="37" spans="1:6" x14ac:dyDescent="0.25">
      <c r="A37" s="9" t="s">
        <v>23</v>
      </c>
      <c r="B37" s="24" t="s">
        <v>7</v>
      </c>
      <c r="C37" s="25" t="s">
        <v>18</v>
      </c>
      <c r="D37" s="44">
        <v>11063.73</v>
      </c>
      <c r="E37" s="44">
        <v>11409.12</v>
      </c>
      <c r="F37" s="45">
        <v>11071.61</v>
      </c>
    </row>
    <row r="38" spans="1:6" x14ac:dyDescent="0.25">
      <c r="A38" s="78" t="s">
        <v>25</v>
      </c>
      <c r="B38" s="26" t="s">
        <v>7</v>
      </c>
      <c r="C38" s="21" t="s">
        <v>24</v>
      </c>
      <c r="D38" s="111">
        <f>D37/D30*100</f>
        <v>258.48568177729595</v>
      </c>
      <c r="E38" s="111">
        <f>E37/E30*100</f>
        <v>290.94432869809583</v>
      </c>
      <c r="F38" s="103">
        <v>342</v>
      </c>
    </row>
    <row r="39" spans="1:6" x14ac:dyDescent="0.25">
      <c r="F39" s="96"/>
    </row>
    <row r="40" spans="1:6" x14ac:dyDescent="0.25">
      <c r="A40" s="9" t="s">
        <v>29</v>
      </c>
      <c r="B40" s="24" t="s">
        <v>7</v>
      </c>
      <c r="C40" s="11" t="s">
        <v>18</v>
      </c>
      <c r="D40" s="44" t="s">
        <v>26</v>
      </c>
      <c r="E40" s="44" t="s">
        <v>27</v>
      </c>
      <c r="F40" s="45" t="s">
        <v>28</v>
      </c>
    </row>
    <row r="41" spans="1:6" x14ac:dyDescent="0.25">
      <c r="A41" s="14" t="s">
        <v>31</v>
      </c>
      <c r="B41" s="18" t="s">
        <v>7</v>
      </c>
      <c r="C41" s="16" t="s">
        <v>18</v>
      </c>
      <c r="D41" s="34">
        <v>3658.44</v>
      </c>
      <c r="E41" s="34">
        <v>3241.79</v>
      </c>
      <c r="F41" s="32">
        <v>2610.7800000000002</v>
      </c>
    </row>
    <row r="42" spans="1:6" x14ac:dyDescent="0.25">
      <c r="A42" s="113" t="s">
        <v>30</v>
      </c>
      <c r="B42" s="55" t="s">
        <v>7</v>
      </c>
      <c r="C42" s="46" t="s">
        <v>18</v>
      </c>
      <c r="D42" s="47">
        <v>56.56</v>
      </c>
      <c r="E42" s="47">
        <v>67.8</v>
      </c>
      <c r="F42" s="48">
        <v>60.16</v>
      </c>
    </row>
    <row r="43" spans="1:6" x14ac:dyDescent="0.25">
      <c r="A43" s="113" t="s">
        <v>32</v>
      </c>
      <c r="B43" s="55" t="s">
        <v>7</v>
      </c>
      <c r="C43" s="46" t="s">
        <v>18</v>
      </c>
      <c r="D43" s="49">
        <v>22.39</v>
      </c>
      <c r="E43" s="49">
        <v>21.28</v>
      </c>
      <c r="F43" s="50">
        <v>16.920000000000002</v>
      </c>
    </row>
    <row r="44" spans="1:6" x14ac:dyDescent="0.25">
      <c r="A44" s="113" t="s">
        <v>33</v>
      </c>
      <c r="B44" s="55" t="s">
        <v>7</v>
      </c>
      <c r="C44" s="46" t="s">
        <v>18</v>
      </c>
      <c r="D44" s="47">
        <v>3514.68</v>
      </c>
      <c r="E44" s="47">
        <v>3079.47</v>
      </c>
      <c r="F44" s="48">
        <v>2454.1</v>
      </c>
    </row>
    <row r="45" spans="1:6" x14ac:dyDescent="0.25">
      <c r="A45" s="113" t="s">
        <v>34</v>
      </c>
      <c r="B45" s="55" t="s">
        <v>7</v>
      </c>
      <c r="C45" s="46" t="s">
        <v>18</v>
      </c>
      <c r="D45" s="49">
        <v>64.8</v>
      </c>
      <c r="E45" s="49">
        <v>73.239999999999995</v>
      </c>
      <c r="F45" s="50">
        <v>79.599999999999994</v>
      </c>
    </row>
    <row r="46" spans="1:6" x14ac:dyDescent="0.25">
      <c r="A46" s="14" t="s">
        <v>50</v>
      </c>
      <c r="B46" s="18" t="s">
        <v>7</v>
      </c>
      <c r="C46" s="16" t="s">
        <v>24</v>
      </c>
      <c r="D46" s="112">
        <f>(D44+D45)/D41*100</f>
        <v>97.841703020959741</v>
      </c>
      <c r="E46" s="112">
        <f t="shared" ref="E46:F46" si="0">(E44+E45)/E41*100</f>
        <v>97.252135394334601</v>
      </c>
      <c r="F46" s="114">
        <f t="shared" si="0"/>
        <v>97.04762561380123</v>
      </c>
    </row>
    <row r="47" spans="1:6" x14ac:dyDescent="0.25">
      <c r="A47" s="14" t="s">
        <v>35</v>
      </c>
      <c r="B47" s="18" t="s">
        <v>7</v>
      </c>
      <c r="C47" s="16" t="s">
        <v>18</v>
      </c>
      <c r="D47" s="19">
        <v>0.97</v>
      </c>
      <c r="E47" s="19">
        <v>1.1000000000000001</v>
      </c>
      <c r="F47" s="17">
        <v>0.94</v>
      </c>
    </row>
    <row r="48" spans="1:6" x14ac:dyDescent="0.25">
      <c r="A48" s="113" t="s">
        <v>30</v>
      </c>
      <c r="B48" s="55" t="s">
        <v>7</v>
      </c>
      <c r="C48" s="46" t="s">
        <v>18</v>
      </c>
      <c r="D48" s="49">
        <v>0</v>
      </c>
      <c r="E48" s="49">
        <v>0.01</v>
      </c>
      <c r="F48" s="50">
        <v>0</v>
      </c>
    </row>
    <row r="49" spans="1:6" x14ac:dyDescent="0.25">
      <c r="A49" s="113" t="s">
        <v>32</v>
      </c>
      <c r="B49" s="55" t="s">
        <v>7</v>
      </c>
      <c r="C49" s="46" t="s">
        <v>18</v>
      </c>
      <c r="D49" s="49">
        <v>0.19</v>
      </c>
      <c r="E49" s="49">
        <v>0.19</v>
      </c>
      <c r="F49" s="50">
        <v>0.04</v>
      </c>
    </row>
    <row r="50" spans="1:6" x14ac:dyDescent="0.25">
      <c r="A50" s="113" t="s">
        <v>33</v>
      </c>
      <c r="B50" s="55" t="s">
        <v>7</v>
      </c>
      <c r="C50" s="46" t="s">
        <v>18</v>
      </c>
      <c r="D50" s="49">
        <v>0.01</v>
      </c>
      <c r="E50" s="49">
        <v>0.01</v>
      </c>
      <c r="F50" s="50">
        <v>0.01</v>
      </c>
    </row>
    <row r="51" spans="1:6" x14ac:dyDescent="0.25">
      <c r="A51" s="113" t="s">
        <v>36</v>
      </c>
      <c r="B51" s="55" t="s">
        <v>7</v>
      </c>
      <c r="C51" s="46" t="s">
        <v>18</v>
      </c>
      <c r="D51" s="49">
        <v>0.78</v>
      </c>
      <c r="E51" s="49">
        <v>0.88</v>
      </c>
      <c r="F51" s="50">
        <v>0.89</v>
      </c>
    </row>
    <row r="52" spans="1:6" x14ac:dyDescent="0.25">
      <c r="A52" s="14" t="s">
        <v>37</v>
      </c>
      <c r="B52" s="18" t="s">
        <v>7</v>
      </c>
      <c r="C52" s="16" t="s">
        <v>18</v>
      </c>
      <c r="D52" s="19">
        <v>44.69</v>
      </c>
      <c r="E52" s="19">
        <v>45.67</v>
      </c>
      <c r="F52" s="17">
        <v>43.37</v>
      </c>
    </row>
    <row r="53" spans="1:6" x14ac:dyDescent="0.25">
      <c r="A53" s="14" t="s">
        <v>38</v>
      </c>
      <c r="B53" s="18" t="s">
        <v>7</v>
      </c>
      <c r="C53" s="16" t="s">
        <v>18</v>
      </c>
      <c r="D53" s="19">
        <v>5.96</v>
      </c>
      <c r="E53" s="19">
        <v>6.63</v>
      </c>
      <c r="F53" s="17">
        <v>6.23</v>
      </c>
    </row>
    <row r="54" spans="1:6" x14ac:dyDescent="0.25">
      <c r="A54" s="14" t="s">
        <v>39</v>
      </c>
      <c r="B54" s="18" t="s">
        <v>7</v>
      </c>
      <c r="C54" s="16" t="s">
        <v>18</v>
      </c>
      <c r="D54" s="19">
        <v>0.52</v>
      </c>
      <c r="E54" s="19">
        <v>0.47</v>
      </c>
      <c r="F54" s="17">
        <v>0.46</v>
      </c>
    </row>
    <row r="55" spans="1:6" x14ac:dyDescent="0.25">
      <c r="A55" s="14" t="s">
        <v>40</v>
      </c>
      <c r="B55" s="18" t="s">
        <v>7</v>
      </c>
      <c r="C55" s="16" t="s">
        <v>18</v>
      </c>
      <c r="D55" s="19">
        <v>0.56999999999999995</v>
      </c>
      <c r="E55" s="19">
        <v>0.45</v>
      </c>
      <c r="F55" s="17">
        <v>0.43</v>
      </c>
    </row>
    <row r="56" spans="1:6" x14ac:dyDescent="0.25">
      <c r="A56" s="14" t="s">
        <v>41</v>
      </c>
      <c r="B56" s="18" t="s">
        <v>7</v>
      </c>
      <c r="C56" s="16" t="s">
        <v>18</v>
      </c>
      <c r="D56" s="19">
        <v>134.02000000000001</v>
      </c>
      <c r="E56" s="19">
        <v>82.92</v>
      </c>
      <c r="F56" s="17">
        <v>68.95</v>
      </c>
    </row>
    <row r="57" spans="1:6" x14ac:dyDescent="0.25">
      <c r="A57" s="20" t="s">
        <v>42</v>
      </c>
      <c r="B57" s="26" t="s">
        <v>7</v>
      </c>
      <c r="C57" s="21" t="s">
        <v>18</v>
      </c>
      <c r="D57" s="22">
        <v>25.94</v>
      </c>
      <c r="E57" s="22">
        <v>10.6</v>
      </c>
      <c r="F57" s="23">
        <v>11.57</v>
      </c>
    </row>
    <row r="59" spans="1:6" x14ac:dyDescent="0.25">
      <c r="A59" s="30" t="s">
        <v>51</v>
      </c>
      <c r="B59" s="87"/>
      <c r="C59" s="93"/>
      <c r="D59" s="93"/>
      <c r="E59" s="93"/>
      <c r="F59" s="93"/>
    </row>
    <row r="60" spans="1:6" x14ac:dyDescent="0.25">
      <c r="A60" s="9" t="s">
        <v>81</v>
      </c>
      <c r="B60" s="24" t="s">
        <v>7</v>
      </c>
      <c r="C60" s="25" t="s">
        <v>14</v>
      </c>
      <c r="D60" s="44">
        <v>3555.09</v>
      </c>
      <c r="E60" s="25" t="s">
        <v>63</v>
      </c>
      <c r="F60" s="13" t="s">
        <v>64</v>
      </c>
    </row>
    <row r="61" spans="1:6" x14ac:dyDescent="0.25">
      <c r="A61" s="82" t="s">
        <v>66</v>
      </c>
      <c r="B61" s="18" t="s">
        <v>7</v>
      </c>
      <c r="C61" s="19" t="s">
        <v>14</v>
      </c>
      <c r="D61" s="34">
        <v>1286.29</v>
      </c>
      <c r="E61" s="34">
        <v>1448.87</v>
      </c>
      <c r="F61" s="32">
        <v>1755.71</v>
      </c>
    </row>
    <row r="62" spans="1:6" x14ac:dyDescent="0.25">
      <c r="A62" s="14" t="s">
        <v>67</v>
      </c>
      <c r="B62" s="18" t="s">
        <v>7</v>
      </c>
      <c r="C62" s="19" t="s">
        <v>14</v>
      </c>
      <c r="D62" s="19">
        <v>0.21</v>
      </c>
      <c r="E62" s="19">
        <v>0.24</v>
      </c>
      <c r="F62" s="17">
        <v>0.23</v>
      </c>
    </row>
    <row r="63" spans="1:6" x14ac:dyDescent="0.25">
      <c r="A63" s="14" t="s">
        <v>68</v>
      </c>
      <c r="B63" s="18" t="s">
        <v>7</v>
      </c>
      <c r="C63" s="19" t="s">
        <v>14</v>
      </c>
      <c r="D63" s="19">
        <v>0.78</v>
      </c>
      <c r="E63" s="19">
        <v>0.83</v>
      </c>
      <c r="F63" s="17">
        <v>0.79</v>
      </c>
    </row>
    <row r="64" spans="1:6" x14ac:dyDescent="0.25">
      <c r="A64" s="14" t="s">
        <v>69</v>
      </c>
      <c r="B64" s="18" t="s">
        <v>7</v>
      </c>
      <c r="C64" s="19" t="s">
        <v>14</v>
      </c>
      <c r="D64" s="19">
        <v>84.82</v>
      </c>
      <c r="E64" s="19">
        <v>154.59</v>
      </c>
      <c r="F64" s="17">
        <v>244.36</v>
      </c>
    </row>
    <row r="65" spans="1:6" x14ac:dyDescent="0.25">
      <c r="A65" s="14" t="s">
        <v>70</v>
      </c>
      <c r="B65" s="18" t="s">
        <v>7</v>
      </c>
      <c r="C65" s="19" t="s">
        <v>14</v>
      </c>
      <c r="D65" s="19">
        <v>1200.48</v>
      </c>
      <c r="E65" s="19">
        <v>1293.21</v>
      </c>
      <c r="F65" s="17">
        <v>1510.33</v>
      </c>
    </row>
    <row r="66" spans="1:6" x14ac:dyDescent="0.25">
      <c r="A66" s="14" t="s">
        <v>71</v>
      </c>
      <c r="B66" s="18" t="s">
        <v>7</v>
      </c>
      <c r="C66" s="19" t="s">
        <v>14</v>
      </c>
      <c r="D66" s="19">
        <v>2268.8000000000002</v>
      </c>
      <c r="E66" s="19">
        <v>1888.21</v>
      </c>
      <c r="F66" s="17">
        <v>1474.12</v>
      </c>
    </row>
    <row r="67" spans="1:6" x14ac:dyDescent="0.25">
      <c r="A67" s="14" t="s">
        <v>65</v>
      </c>
      <c r="B67" s="18" t="s">
        <v>7</v>
      </c>
      <c r="C67" s="16" t="s">
        <v>24</v>
      </c>
      <c r="D67" s="35">
        <v>97.6</v>
      </c>
      <c r="E67" s="35">
        <v>95.3</v>
      </c>
      <c r="F67" s="72">
        <v>92.4</v>
      </c>
    </row>
    <row r="68" spans="1:6" x14ac:dyDescent="0.25">
      <c r="A68" s="20" t="s">
        <v>73</v>
      </c>
      <c r="B68" s="26" t="s">
        <v>7</v>
      </c>
      <c r="C68" s="21" t="s">
        <v>24</v>
      </c>
      <c r="D68" s="115">
        <f>D62/D60*100</f>
        <v>5.9070234508830999E-3</v>
      </c>
      <c r="E68" s="64">
        <v>0.03</v>
      </c>
      <c r="F68" s="23">
        <v>0.03</v>
      </c>
    </row>
    <row r="70" spans="1:6" x14ac:dyDescent="0.25">
      <c r="A70" s="9" t="s">
        <v>72</v>
      </c>
      <c r="B70" s="24" t="s">
        <v>7</v>
      </c>
      <c r="C70" s="25" t="s">
        <v>14</v>
      </c>
      <c r="D70" s="44">
        <v>1345.71</v>
      </c>
      <c r="E70" s="44">
        <v>1472.97</v>
      </c>
      <c r="F70" s="45">
        <v>1817.53</v>
      </c>
    </row>
    <row r="71" spans="1:6" ht="45" x14ac:dyDescent="0.25">
      <c r="A71" s="80" t="s">
        <v>74</v>
      </c>
      <c r="B71" s="18" t="s">
        <v>7</v>
      </c>
      <c r="C71" s="19" t="s">
        <v>14</v>
      </c>
      <c r="D71" s="19">
        <f>1446.31+11019.34</f>
        <v>12465.65</v>
      </c>
      <c r="E71" s="19">
        <f>1168.68+1.38</f>
        <v>1170.0600000000002</v>
      </c>
      <c r="F71" s="17">
        <f>926.78+2.39</f>
        <v>929.17</v>
      </c>
    </row>
    <row r="72" spans="1:6" ht="34.5" customHeight="1" x14ac:dyDescent="0.25">
      <c r="A72" s="81" t="s">
        <v>75</v>
      </c>
      <c r="B72" s="26" t="s">
        <v>7</v>
      </c>
      <c r="C72" s="22" t="s">
        <v>14</v>
      </c>
      <c r="D72" s="22">
        <f>493.64+314.82</f>
        <v>808.46</v>
      </c>
      <c r="E72" s="22">
        <f>383.35+335.92</f>
        <v>719.27</v>
      </c>
      <c r="F72" s="23">
        <f>265.02+285.3</f>
        <v>550.31999999999994</v>
      </c>
    </row>
    <row r="74" spans="1:6" x14ac:dyDescent="0.25">
      <c r="A74" s="30" t="s">
        <v>78</v>
      </c>
      <c r="B74" s="87"/>
      <c r="C74" s="88"/>
      <c r="D74" s="89"/>
      <c r="E74" s="89"/>
      <c r="F74" s="89"/>
    </row>
    <row r="75" spans="1:6" x14ac:dyDescent="0.25">
      <c r="A75" s="9" t="s">
        <v>79</v>
      </c>
      <c r="B75" s="24" t="s">
        <v>7</v>
      </c>
      <c r="C75" s="11" t="s">
        <v>18</v>
      </c>
      <c r="D75" s="25">
        <v>16000.94</v>
      </c>
      <c r="E75" s="25">
        <v>18320.07</v>
      </c>
      <c r="F75" s="13">
        <v>19666</v>
      </c>
    </row>
    <row r="76" spans="1:6" x14ac:dyDescent="0.25">
      <c r="A76" s="82" t="s">
        <v>77</v>
      </c>
      <c r="B76" s="18" t="s">
        <v>7</v>
      </c>
      <c r="C76" s="16" t="s">
        <v>18</v>
      </c>
      <c r="D76" s="19">
        <v>3147.2</v>
      </c>
      <c r="E76" s="19">
        <v>1854.45</v>
      </c>
      <c r="F76" s="17">
        <v>1643.2</v>
      </c>
    </row>
    <row r="77" spans="1:6" x14ac:dyDescent="0.25">
      <c r="A77" s="82" t="s">
        <v>76</v>
      </c>
      <c r="B77" s="18" t="s">
        <v>7</v>
      </c>
      <c r="C77" s="16" t="s">
        <v>24</v>
      </c>
      <c r="D77" s="19">
        <v>80.2</v>
      </c>
      <c r="E77" s="19">
        <v>89.9</v>
      </c>
      <c r="F77" s="17">
        <v>91.6</v>
      </c>
    </row>
    <row r="78" spans="1:6" x14ac:dyDescent="0.25">
      <c r="A78" s="83" t="s">
        <v>105</v>
      </c>
      <c r="B78" s="26" t="s">
        <v>85</v>
      </c>
      <c r="C78" s="21" t="s">
        <v>24</v>
      </c>
      <c r="D78" s="22">
        <v>97.7</v>
      </c>
      <c r="E78" s="22">
        <v>98.5</v>
      </c>
      <c r="F78" s="23">
        <v>98.2</v>
      </c>
    </row>
    <row r="80" spans="1:6" x14ac:dyDescent="0.25">
      <c r="A80" s="30" t="s">
        <v>59</v>
      </c>
      <c r="B80" s="87"/>
      <c r="C80" s="88"/>
      <c r="D80" s="89"/>
      <c r="E80" s="89"/>
      <c r="F80" s="89"/>
    </row>
    <row r="81" spans="1:6" x14ac:dyDescent="0.25">
      <c r="A81" s="9" t="s">
        <v>60</v>
      </c>
      <c r="B81" s="24" t="s">
        <v>7</v>
      </c>
      <c r="C81" s="11" t="s">
        <v>62</v>
      </c>
      <c r="D81" s="44">
        <v>25.79</v>
      </c>
      <c r="E81" s="44">
        <v>22.89</v>
      </c>
      <c r="F81" s="45">
        <v>23.84</v>
      </c>
    </row>
    <row r="82" spans="1:6" x14ac:dyDescent="0.25">
      <c r="A82" s="78" t="s">
        <v>61</v>
      </c>
      <c r="B82" s="26" t="s">
        <v>7</v>
      </c>
      <c r="C82" s="21" t="s">
        <v>62</v>
      </c>
      <c r="D82" s="51">
        <v>15.76</v>
      </c>
      <c r="E82" s="51">
        <v>17.670000000000002</v>
      </c>
      <c r="F82" s="52">
        <v>15.84</v>
      </c>
    </row>
    <row r="84" spans="1:6" x14ac:dyDescent="0.25">
      <c r="A84" s="30" t="s">
        <v>82</v>
      </c>
      <c r="B84" s="87"/>
      <c r="C84" s="88"/>
      <c r="D84" s="89"/>
      <c r="E84" s="89"/>
      <c r="F84" s="89"/>
    </row>
    <row r="85" spans="1:6" x14ac:dyDescent="0.25">
      <c r="A85" s="28" t="s">
        <v>58</v>
      </c>
      <c r="B85" s="24" t="s">
        <v>7</v>
      </c>
      <c r="C85" s="11" t="s">
        <v>55</v>
      </c>
      <c r="D85" s="25">
        <v>68.959999999999994</v>
      </c>
      <c r="E85" s="25">
        <v>53.22</v>
      </c>
      <c r="F85" s="13">
        <v>49.12</v>
      </c>
    </row>
    <row r="86" spans="1:6" x14ac:dyDescent="0.25">
      <c r="A86" s="80" t="s">
        <v>57</v>
      </c>
      <c r="B86" s="18" t="s">
        <v>7</v>
      </c>
      <c r="C86" s="16" t="s">
        <v>24</v>
      </c>
      <c r="D86" s="73" t="s">
        <v>88</v>
      </c>
      <c r="E86" s="73" t="s">
        <v>88</v>
      </c>
      <c r="F86" s="17">
        <v>0.78</v>
      </c>
    </row>
    <row r="87" spans="1:6" x14ac:dyDescent="0.25">
      <c r="A87" s="82" t="s">
        <v>56</v>
      </c>
      <c r="B87" s="18" t="s">
        <v>7</v>
      </c>
      <c r="C87" s="16" t="s">
        <v>55</v>
      </c>
      <c r="D87" s="19">
        <v>2.6</v>
      </c>
      <c r="E87" s="19">
        <v>2.5299999999999998</v>
      </c>
      <c r="F87" s="17">
        <v>2.42</v>
      </c>
    </row>
    <row r="88" spans="1:6" ht="30" x14ac:dyDescent="0.25">
      <c r="A88" s="81" t="s">
        <v>54</v>
      </c>
      <c r="B88" s="118" t="s">
        <v>53</v>
      </c>
      <c r="C88" s="21" t="s">
        <v>52</v>
      </c>
      <c r="D88" s="22">
        <v>17.100000000000001</v>
      </c>
      <c r="E88" s="22">
        <v>14.6</v>
      </c>
      <c r="F88" s="23">
        <v>12.4</v>
      </c>
    </row>
    <row r="89" spans="1:6" x14ac:dyDescent="0.25">
      <c r="A89" s="38"/>
    </row>
    <row r="90" spans="1:6" x14ac:dyDescent="0.25">
      <c r="A90" s="30" t="s">
        <v>241</v>
      </c>
      <c r="B90" s="90"/>
      <c r="C90" s="91"/>
      <c r="D90" s="92"/>
      <c r="E90" s="92"/>
      <c r="F90" s="92"/>
    </row>
    <row r="91" spans="1:6" ht="66" customHeight="1" x14ac:dyDescent="0.25">
      <c r="A91" s="28" t="s">
        <v>89</v>
      </c>
      <c r="B91" s="116" t="s">
        <v>247</v>
      </c>
      <c r="C91" s="74"/>
      <c r="D91" s="25"/>
      <c r="E91" s="25"/>
      <c r="F91" s="13"/>
    </row>
    <row r="92" spans="1:6" ht="69.75" customHeight="1" x14ac:dyDescent="0.25">
      <c r="A92" s="80" t="s">
        <v>90</v>
      </c>
      <c r="B92" s="117" t="s">
        <v>153</v>
      </c>
      <c r="C92" s="95"/>
      <c r="D92" s="19"/>
      <c r="E92" s="19"/>
      <c r="F92" s="17"/>
    </row>
    <row r="93" spans="1:6" x14ac:dyDescent="0.25">
      <c r="A93" s="39"/>
      <c r="B93" s="39"/>
      <c r="C93" s="16"/>
      <c r="D93" s="19"/>
      <c r="E93" s="19"/>
      <c r="F93" s="19"/>
    </row>
    <row r="94" spans="1:6" x14ac:dyDescent="0.25">
      <c r="A94" s="30" t="s">
        <v>92</v>
      </c>
      <c r="B94" s="90"/>
      <c r="C94" s="91"/>
      <c r="D94" s="92"/>
      <c r="E94" s="92"/>
      <c r="F94" s="92"/>
    </row>
    <row r="95" spans="1:6" ht="90" x14ac:dyDescent="0.25">
      <c r="A95" s="134" t="s">
        <v>91</v>
      </c>
      <c r="B95" s="132" t="s">
        <v>237</v>
      </c>
      <c r="C95" s="58"/>
      <c r="D95" s="25"/>
      <c r="E95" s="25"/>
      <c r="F95" s="13"/>
    </row>
    <row r="96" spans="1:6" x14ac:dyDescent="0.25">
      <c r="A96" s="29" t="s">
        <v>236</v>
      </c>
      <c r="B96" s="26"/>
      <c r="C96" s="21"/>
      <c r="D96" s="22"/>
      <c r="E96" s="22"/>
      <c r="F96" s="23"/>
    </row>
    <row r="97" spans="1:1" x14ac:dyDescent="0.25">
      <c r="A97" s="75"/>
    </row>
    <row r="98" spans="1:1" ht="135" x14ac:dyDescent="0.25">
      <c r="A98" s="5" t="s">
        <v>248</v>
      </c>
    </row>
    <row r="99" spans="1:1" x14ac:dyDescent="0.25">
      <c r="A99" s="5"/>
    </row>
  </sheetData>
  <hyperlinks>
    <hyperlink ref="B91" r:id="rId1"/>
    <hyperlink ref="B9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30"/>
  <sheetViews>
    <sheetView zoomScale="85" zoomScaleNormal="85" workbookViewId="0">
      <selection activeCell="L26" sqref="L26"/>
    </sheetView>
  </sheetViews>
  <sheetFormatPr defaultRowHeight="15" x14ac:dyDescent="0.25"/>
  <cols>
    <col min="1" max="1" width="66" customWidth="1"/>
    <col min="2" max="2" width="26.5703125" customWidth="1"/>
    <col min="3" max="3" width="24.85546875" style="2" customWidth="1"/>
    <col min="4" max="6" width="9.140625" style="2"/>
  </cols>
  <sheetData>
    <row r="1" spans="1:6" x14ac:dyDescent="0.25">
      <c r="B1" s="4" t="s">
        <v>2</v>
      </c>
      <c r="C1" s="1" t="s">
        <v>83</v>
      </c>
    </row>
    <row r="2" spans="1:6" x14ac:dyDescent="0.25">
      <c r="B2" s="4"/>
      <c r="C2" s="1"/>
      <c r="D2" s="3">
        <v>2018</v>
      </c>
      <c r="E2" s="3">
        <v>2019</v>
      </c>
      <c r="F2" s="3">
        <v>2020</v>
      </c>
    </row>
    <row r="3" spans="1:6" x14ac:dyDescent="0.25">
      <c r="A3" s="30" t="s">
        <v>116</v>
      </c>
      <c r="B3" s="87"/>
      <c r="C3" s="88"/>
      <c r="D3" s="89"/>
      <c r="E3" s="89"/>
      <c r="F3" s="89"/>
    </row>
    <row r="4" spans="1:6" x14ac:dyDescent="0.25">
      <c r="A4" s="9" t="s">
        <v>94</v>
      </c>
      <c r="B4" s="121" t="s">
        <v>7</v>
      </c>
      <c r="C4" s="44" t="s">
        <v>93</v>
      </c>
      <c r="D4" s="44">
        <v>3900.53</v>
      </c>
      <c r="E4" s="44">
        <v>3735.54</v>
      </c>
      <c r="F4" s="45">
        <v>3359.89</v>
      </c>
    </row>
    <row r="5" spans="1:6" x14ac:dyDescent="0.25">
      <c r="A5" s="14" t="s">
        <v>102</v>
      </c>
      <c r="B5" s="122" t="s">
        <v>7</v>
      </c>
      <c r="C5" s="34" t="s">
        <v>93</v>
      </c>
      <c r="D5" s="19">
        <v>246.27</v>
      </c>
      <c r="E5" s="19">
        <v>242.78</v>
      </c>
      <c r="F5" s="17">
        <v>225.52</v>
      </c>
    </row>
    <row r="6" spans="1:6" x14ac:dyDescent="0.25">
      <c r="A6" s="14" t="s">
        <v>103</v>
      </c>
      <c r="B6" s="122" t="s">
        <v>7</v>
      </c>
      <c r="C6" s="34" t="s">
        <v>93</v>
      </c>
      <c r="D6" s="19">
        <v>226.01</v>
      </c>
      <c r="E6" s="19">
        <v>217.89</v>
      </c>
      <c r="F6" s="17">
        <v>217.43</v>
      </c>
    </row>
    <row r="7" spans="1:6" x14ac:dyDescent="0.25">
      <c r="A7" s="14" t="s">
        <v>95</v>
      </c>
      <c r="B7" s="122" t="s">
        <v>7</v>
      </c>
      <c r="C7" s="34" t="s">
        <v>93</v>
      </c>
      <c r="D7" s="34">
        <v>3428.25</v>
      </c>
      <c r="E7" s="34">
        <v>3274.85</v>
      </c>
      <c r="F7" s="32">
        <v>2916.81</v>
      </c>
    </row>
    <row r="8" spans="1:6" x14ac:dyDescent="0.25">
      <c r="A8" s="123" t="s">
        <v>96</v>
      </c>
      <c r="B8" s="122" t="s">
        <v>7</v>
      </c>
      <c r="C8" s="34" t="s">
        <v>93</v>
      </c>
      <c r="D8" s="34">
        <v>3241.25</v>
      </c>
      <c r="E8" s="34">
        <v>3116.97</v>
      </c>
      <c r="F8" s="32">
        <v>2796.04</v>
      </c>
    </row>
    <row r="9" spans="1:6" x14ac:dyDescent="0.25">
      <c r="A9" s="123" t="s">
        <v>97</v>
      </c>
      <c r="B9" s="122" t="s">
        <v>100</v>
      </c>
      <c r="C9" s="34" t="s">
        <v>93</v>
      </c>
      <c r="D9" s="19">
        <v>173.27</v>
      </c>
      <c r="E9" s="19">
        <v>143.76</v>
      </c>
      <c r="F9" s="17">
        <v>108.2</v>
      </c>
    </row>
    <row r="10" spans="1:6" x14ac:dyDescent="0.25">
      <c r="A10" s="123" t="s">
        <v>98</v>
      </c>
      <c r="B10" s="122" t="s">
        <v>100</v>
      </c>
      <c r="C10" s="34" t="s">
        <v>93</v>
      </c>
      <c r="D10" s="19">
        <v>13.47</v>
      </c>
      <c r="E10" s="19">
        <v>14.02</v>
      </c>
      <c r="F10" s="17">
        <v>12.49</v>
      </c>
    </row>
    <row r="11" spans="1:6" x14ac:dyDescent="0.25">
      <c r="A11" s="123" t="s">
        <v>99</v>
      </c>
      <c r="B11" s="122" t="s">
        <v>100</v>
      </c>
      <c r="C11" s="34" t="s">
        <v>93</v>
      </c>
      <c r="D11" s="19">
        <v>0.26</v>
      </c>
      <c r="E11" s="19">
        <v>0.1</v>
      </c>
      <c r="F11" s="17">
        <v>0.08</v>
      </c>
    </row>
    <row r="12" spans="1:6" x14ac:dyDescent="0.25">
      <c r="A12" s="124" t="s">
        <v>101</v>
      </c>
      <c r="B12" s="125"/>
      <c r="C12" s="19"/>
      <c r="D12" s="19"/>
      <c r="E12" s="19"/>
      <c r="F12" s="17"/>
    </row>
    <row r="13" spans="1:6" x14ac:dyDescent="0.25">
      <c r="A13" s="14"/>
      <c r="B13" s="125"/>
      <c r="C13" s="19"/>
      <c r="D13" s="19"/>
      <c r="E13" s="19"/>
      <c r="F13" s="17"/>
    </row>
    <row r="14" spans="1:6" x14ac:dyDescent="0.25">
      <c r="A14" s="82" t="s">
        <v>104</v>
      </c>
      <c r="B14" s="122" t="s">
        <v>106</v>
      </c>
      <c r="C14" s="34" t="s">
        <v>93</v>
      </c>
      <c r="D14" s="19">
        <v>104.4</v>
      </c>
      <c r="E14" s="19">
        <v>115.5</v>
      </c>
      <c r="F14" s="17">
        <v>114.8</v>
      </c>
    </row>
    <row r="15" spans="1:6" x14ac:dyDescent="0.25">
      <c r="A15" s="82"/>
      <c r="B15" s="122"/>
      <c r="C15" s="34"/>
      <c r="D15" s="19"/>
      <c r="E15" s="19"/>
      <c r="F15" s="17"/>
    </row>
    <row r="16" spans="1:6" ht="45" x14ac:dyDescent="0.25">
      <c r="A16" s="80" t="s">
        <v>115</v>
      </c>
      <c r="B16" s="122" t="s">
        <v>106</v>
      </c>
      <c r="C16" s="19"/>
      <c r="D16" s="19"/>
      <c r="E16" s="19"/>
      <c r="F16" s="17"/>
    </row>
    <row r="17" spans="1:6" x14ac:dyDescent="0.25">
      <c r="A17" s="126" t="s">
        <v>108</v>
      </c>
      <c r="B17" s="125"/>
      <c r="C17" s="19" t="s">
        <v>107</v>
      </c>
      <c r="D17" s="19">
        <v>18.989999999999998</v>
      </c>
      <c r="E17" s="19">
        <v>19.989999999999998</v>
      </c>
      <c r="F17" s="17">
        <v>20.99</v>
      </c>
    </row>
    <row r="18" spans="1:6" x14ac:dyDescent="0.25">
      <c r="A18" s="126" t="s">
        <v>110</v>
      </c>
      <c r="B18" s="125"/>
      <c r="C18" s="19" t="s">
        <v>109</v>
      </c>
      <c r="D18" s="19">
        <v>27.86</v>
      </c>
      <c r="E18" s="19">
        <v>26.97</v>
      </c>
      <c r="F18" s="17">
        <v>24.86</v>
      </c>
    </row>
    <row r="19" spans="1:6" x14ac:dyDescent="0.25">
      <c r="A19" s="126" t="s">
        <v>111</v>
      </c>
      <c r="B19" s="125"/>
      <c r="C19" s="19" t="s">
        <v>112</v>
      </c>
      <c r="D19" s="19">
        <v>6.91</v>
      </c>
      <c r="E19" s="19">
        <v>8.1999999999999993</v>
      </c>
      <c r="F19" s="17">
        <v>7.04</v>
      </c>
    </row>
    <row r="20" spans="1:6" x14ac:dyDescent="0.25">
      <c r="A20" s="127" t="s">
        <v>114</v>
      </c>
      <c r="B20" s="128"/>
      <c r="C20" s="22" t="s">
        <v>113</v>
      </c>
      <c r="D20" s="22">
        <v>50.52</v>
      </c>
      <c r="E20" s="22">
        <v>50.53</v>
      </c>
      <c r="F20" s="23">
        <v>50.45</v>
      </c>
    </row>
    <row r="22" spans="1:6" x14ac:dyDescent="0.25">
      <c r="A22" s="30" t="s">
        <v>241</v>
      </c>
      <c r="B22" s="86"/>
      <c r="C22" s="89"/>
      <c r="D22" s="89"/>
      <c r="E22" s="89"/>
      <c r="F22" s="89"/>
    </row>
    <row r="23" spans="1:6" ht="44.25" customHeight="1" x14ac:dyDescent="0.25">
      <c r="A23" s="129" t="s">
        <v>117</v>
      </c>
      <c r="B23" s="130" t="s">
        <v>249</v>
      </c>
      <c r="C23" s="131"/>
      <c r="D23" s="41"/>
      <c r="E23" s="41"/>
      <c r="F23" s="76"/>
    </row>
    <row r="25" spans="1:6" x14ac:dyDescent="0.25">
      <c r="A25" s="30" t="s">
        <v>92</v>
      </c>
      <c r="B25" s="86"/>
      <c r="C25" s="89"/>
      <c r="D25" s="89"/>
      <c r="E25" s="89"/>
      <c r="F25" s="89"/>
    </row>
    <row r="26" spans="1:6" ht="117.75" customHeight="1" x14ac:dyDescent="0.25">
      <c r="A26" s="9" t="s">
        <v>118</v>
      </c>
      <c r="B26" s="132" t="s">
        <v>235</v>
      </c>
      <c r="C26" s="25"/>
      <c r="D26" s="25"/>
      <c r="E26" s="25"/>
      <c r="F26" s="13"/>
    </row>
    <row r="27" spans="1:6" x14ac:dyDescent="0.25">
      <c r="A27" s="133" t="s">
        <v>234</v>
      </c>
      <c r="B27" s="128"/>
      <c r="C27" s="22"/>
      <c r="D27" s="22"/>
      <c r="E27" s="22"/>
      <c r="F27" s="23"/>
    </row>
    <row r="28" spans="1:6" x14ac:dyDescent="0.25">
      <c r="A28" s="94"/>
    </row>
    <row r="29" spans="1:6" ht="102.75" x14ac:dyDescent="0.25">
      <c r="A29" s="97" t="s">
        <v>260</v>
      </c>
    </row>
    <row r="30" spans="1:6" x14ac:dyDescent="0.25">
      <c r="A30" s="97"/>
    </row>
  </sheetData>
  <hyperlinks>
    <hyperlink ref="A27" r:id="rId1"/>
    <hyperlink ref="B23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56"/>
  <sheetViews>
    <sheetView zoomScale="85" zoomScaleNormal="85" workbookViewId="0">
      <selection activeCell="Q49" sqref="Q49"/>
    </sheetView>
  </sheetViews>
  <sheetFormatPr defaultRowHeight="15" x14ac:dyDescent="0.25"/>
  <cols>
    <col min="1" max="1" width="54.85546875" customWidth="1"/>
    <col min="2" max="2" width="29.7109375" style="2" customWidth="1"/>
  </cols>
  <sheetData>
    <row r="1" spans="1:5" x14ac:dyDescent="0.25">
      <c r="B1" s="1" t="s">
        <v>83</v>
      </c>
      <c r="C1" s="2"/>
      <c r="D1" s="2"/>
      <c r="E1" s="2"/>
    </row>
    <row r="2" spans="1:5" x14ac:dyDescent="0.25">
      <c r="B2" s="1"/>
      <c r="C2" s="3">
        <v>2018</v>
      </c>
      <c r="D2" s="3">
        <v>2019</v>
      </c>
      <c r="E2" s="3">
        <v>2020</v>
      </c>
    </row>
    <row r="3" spans="1:5" x14ac:dyDescent="0.25">
      <c r="A3" s="30" t="s">
        <v>119</v>
      </c>
      <c r="B3" s="92"/>
      <c r="C3" s="30"/>
      <c r="D3" s="30"/>
      <c r="E3" s="30"/>
    </row>
    <row r="4" spans="1:5" x14ac:dyDescent="0.25">
      <c r="A4" s="135" t="s">
        <v>126</v>
      </c>
      <c r="B4" s="25" t="s">
        <v>134</v>
      </c>
      <c r="C4" s="25">
        <v>11</v>
      </c>
      <c r="D4" s="25">
        <v>11</v>
      </c>
      <c r="E4" s="13">
        <v>11</v>
      </c>
    </row>
    <row r="5" spans="1:5" x14ac:dyDescent="0.25">
      <c r="A5" s="14" t="s">
        <v>130</v>
      </c>
      <c r="B5" s="19" t="s">
        <v>134</v>
      </c>
      <c r="C5" s="19">
        <v>3</v>
      </c>
      <c r="D5" s="19">
        <v>3</v>
      </c>
      <c r="E5" s="17">
        <v>2</v>
      </c>
    </row>
    <row r="6" spans="1:5" x14ac:dyDescent="0.25">
      <c r="A6" s="124" t="s">
        <v>130</v>
      </c>
      <c r="B6" s="136" t="s">
        <v>24</v>
      </c>
      <c r="C6" s="137">
        <v>27</v>
      </c>
      <c r="D6" s="137">
        <v>27</v>
      </c>
      <c r="E6" s="138">
        <v>18</v>
      </c>
    </row>
    <row r="7" spans="1:5" x14ac:dyDescent="0.25">
      <c r="A7" s="14" t="s">
        <v>131</v>
      </c>
      <c r="B7" s="19" t="s">
        <v>134</v>
      </c>
      <c r="C7" s="35">
        <v>6</v>
      </c>
      <c r="D7" s="19">
        <v>5</v>
      </c>
      <c r="E7" s="17">
        <v>6</v>
      </c>
    </row>
    <row r="8" spans="1:5" x14ac:dyDescent="0.25">
      <c r="A8" s="124" t="s">
        <v>131</v>
      </c>
      <c r="B8" s="136" t="s">
        <v>24</v>
      </c>
      <c r="C8" s="137">
        <v>46</v>
      </c>
      <c r="D8" s="137">
        <v>46</v>
      </c>
      <c r="E8" s="138">
        <v>55</v>
      </c>
    </row>
    <row r="9" spans="1:5" x14ac:dyDescent="0.25">
      <c r="A9" s="14" t="s">
        <v>132</v>
      </c>
      <c r="B9" s="19" t="s">
        <v>134</v>
      </c>
      <c r="C9" s="19">
        <v>3</v>
      </c>
      <c r="D9" s="19">
        <v>3</v>
      </c>
      <c r="E9" s="17">
        <v>3</v>
      </c>
    </row>
    <row r="10" spans="1:5" x14ac:dyDescent="0.25">
      <c r="A10" s="124" t="s">
        <v>132</v>
      </c>
      <c r="B10" s="136" t="s">
        <v>24</v>
      </c>
      <c r="C10" s="136">
        <v>27</v>
      </c>
      <c r="D10" s="136">
        <v>27</v>
      </c>
      <c r="E10" s="138">
        <v>27</v>
      </c>
    </row>
    <row r="11" spans="1:5" x14ac:dyDescent="0.25">
      <c r="A11" s="14" t="s">
        <v>128</v>
      </c>
      <c r="B11" s="19" t="s">
        <v>135</v>
      </c>
      <c r="C11" s="35">
        <v>53</v>
      </c>
      <c r="D11" s="35">
        <v>55</v>
      </c>
      <c r="E11" s="17">
        <v>62</v>
      </c>
    </row>
    <row r="12" spans="1:5" x14ac:dyDescent="0.25">
      <c r="A12" s="14" t="s">
        <v>129</v>
      </c>
      <c r="B12" s="19" t="s">
        <v>135</v>
      </c>
      <c r="C12" s="35">
        <v>13</v>
      </c>
      <c r="D12" s="35">
        <v>13</v>
      </c>
      <c r="E12" s="17">
        <v>5</v>
      </c>
    </row>
    <row r="13" spans="1:5" x14ac:dyDescent="0.25">
      <c r="A13" s="14" t="s">
        <v>133</v>
      </c>
      <c r="B13" s="19" t="s">
        <v>24</v>
      </c>
      <c r="C13" s="35" t="s">
        <v>140</v>
      </c>
      <c r="D13" s="35">
        <v>99</v>
      </c>
      <c r="E13" s="139">
        <v>98</v>
      </c>
    </row>
    <row r="14" spans="1:5" x14ac:dyDescent="0.25">
      <c r="A14" s="140" t="s">
        <v>120</v>
      </c>
      <c r="B14" s="141"/>
      <c r="C14" s="142"/>
      <c r="D14" s="142"/>
      <c r="E14" s="143"/>
    </row>
    <row r="15" spans="1:5" x14ac:dyDescent="0.25">
      <c r="A15" s="82" t="s">
        <v>124</v>
      </c>
      <c r="B15" s="19"/>
      <c r="C15" s="19"/>
      <c r="D15" s="19"/>
      <c r="E15" s="17"/>
    </row>
    <row r="16" spans="1:5" x14ac:dyDescent="0.25">
      <c r="A16" s="14" t="s">
        <v>138</v>
      </c>
      <c r="B16" s="19" t="s">
        <v>134</v>
      </c>
      <c r="C16" s="19">
        <v>3</v>
      </c>
      <c r="D16" s="19">
        <v>3</v>
      </c>
      <c r="E16" s="17">
        <v>3</v>
      </c>
    </row>
    <row r="17" spans="1:5" x14ac:dyDescent="0.25">
      <c r="A17" s="14" t="s">
        <v>132</v>
      </c>
      <c r="B17" s="19" t="s">
        <v>134</v>
      </c>
      <c r="C17" s="19">
        <v>2</v>
      </c>
      <c r="D17" s="19">
        <v>2</v>
      </c>
      <c r="E17" s="17">
        <v>2</v>
      </c>
    </row>
    <row r="18" spans="1:5" x14ac:dyDescent="0.25">
      <c r="A18" s="124" t="s">
        <v>132</v>
      </c>
      <c r="B18" s="136" t="s">
        <v>24</v>
      </c>
      <c r="C18" s="136">
        <v>67</v>
      </c>
      <c r="D18" s="136">
        <v>67</v>
      </c>
      <c r="E18" s="138">
        <v>67</v>
      </c>
    </row>
    <row r="19" spans="1:5" x14ac:dyDescent="0.25">
      <c r="A19" s="14" t="s">
        <v>136</v>
      </c>
      <c r="B19" s="19"/>
      <c r="C19" s="19" t="s">
        <v>139</v>
      </c>
      <c r="D19" s="19" t="s">
        <v>139</v>
      </c>
      <c r="E19" s="17" t="s">
        <v>139</v>
      </c>
    </row>
    <row r="20" spans="1:5" x14ac:dyDescent="0.25">
      <c r="A20" s="14" t="s">
        <v>127</v>
      </c>
      <c r="B20" s="19" t="s">
        <v>135</v>
      </c>
      <c r="C20" s="35">
        <v>9</v>
      </c>
      <c r="D20" s="35">
        <v>9</v>
      </c>
      <c r="E20" s="17">
        <v>12</v>
      </c>
    </row>
    <row r="21" spans="1:5" ht="38.25" customHeight="1" x14ac:dyDescent="0.25">
      <c r="A21" s="80" t="s">
        <v>125</v>
      </c>
      <c r="B21" s="144"/>
      <c r="C21" s="19"/>
      <c r="D21" s="19"/>
      <c r="E21" s="17"/>
    </row>
    <row r="22" spans="1:5" x14ac:dyDescent="0.25">
      <c r="A22" s="14" t="s">
        <v>138</v>
      </c>
      <c r="B22" s="19" t="s">
        <v>134</v>
      </c>
      <c r="C22" s="19">
        <v>3</v>
      </c>
      <c r="D22" s="19">
        <v>3</v>
      </c>
      <c r="E22" s="17">
        <v>3</v>
      </c>
    </row>
    <row r="23" spans="1:5" x14ac:dyDescent="0.25">
      <c r="A23" s="14" t="s">
        <v>132</v>
      </c>
      <c r="B23" s="19" t="s">
        <v>134</v>
      </c>
      <c r="C23" s="19">
        <v>2</v>
      </c>
      <c r="D23" s="19">
        <v>2</v>
      </c>
      <c r="E23" s="17">
        <v>2</v>
      </c>
    </row>
    <row r="24" spans="1:5" x14ac:dyDescent="0.25">
      <c r="A24" s="124" t="s">
        <v>132</v>
      </c>
      <c r="B24" s="136" t="s">
        <v>24</v>
      </c>
      <c r="C24" s="136">
        <v>67</v>
      </c>
      <c r="D24" s="136">
        <v>67</v>
      </c>
      <c r="E24" s="138">
        <v>67</v>
      </c>
    </row>
    <row r="25" spans="1:5" x14ac:dyDescent="0.25">
      <c r="A25" s="14" t="s">
        <v>136</v>
      </c>
      <c r="B25" s="19"/>
      <c r="C25" s="19" t="s">
        <v>137</v>
      </c>
      <c r="D25" s="19" t="s">
        <v>137</v>
      </c>
      <c r="E25" s="17" t="s">
        <v>137</v>
      </c>
    </row>
    <row r="26" spans="1:5" x14ac:dyDescent="0.25">
      <c r="A26" s="14" t="s">
        <v>127</v>
      </c>
      <c r="B26" s="19" t="s">
        <v>135</v>
      </c>
      <c r="C26" s="35">
        <v>9</v>
      </c>
      <c r="D26" s="35">
        <v>16</v>
      </c>
      <c r="E26" s="17">
        <v>8</v>
      </c>
    </row>
    <row r="27" spans="1:5" x14ac:dyDescent="0.25">
      <c r="A27" s="140" t="s">
        <v>121</v>
      </c>
      <c r="B27" s="145"/>
      <c r="C27" s="145"/>
      <c r="D27" s="145"/>
      <c r="E27" s="146"/>
    </row>
    <row r="28" spans="1:5" x14ac:dyDescent="0.25">
      <c r="A28" s="14" t="s">
        <v>122</v>
      </c>
      <c r="B28" s="19" t="s">
        <v>134</v>
      </c>
      <c r="C28" s="19">
        <v>16</v>
      </c>
      <c r="D28" s="19">
        <v>14</v>
      </c>
      <c r="E28" s="17">
        <v>14</v>
      </c>
    </row>
    <row r="29" spans="1:5" x14ac:dyDescent="0.25">
      <c r="A29" s="14" t="s">
        <v>123</v>
      </c>
      <c r="B29" s="19" t="s">
        <v>134</v>
      </c>
      <c r="C29" s="19">
        <v>2</v>
      </c>
      <c r="D29" s="19">
        <v>3</v>
      </c>
      <c r="E29" s="17">
        <v>2</v>
      </c>
    </row>
    <row r="30" spans="1:5" x14ac:dyDescent="0.25">
      <c r="A30" s="124" t="s">
        <v>123</v>
      </c>
      <c r="B30" s="136" t="s">
        <v>24</v>
      </c>
      <c r="C30" s="136">
        <v>13</v>
      </c>
      <c r="D30" s="136">
        <v>22</v>
      </c>
      <c r="E30" s="138">
        <v>14</v>
      </c>
    </row>
    <row r="31" spans="1:5" x14ac:dyDescent="0.25">
      <c r="A31" s="14" t="s">
        <v>128</v>
      </c>
      <c r="B31" s="19" t="s">
        <v>135</v>
      </c>
      <c r="C31" s="19" t="s">
        <v>140</v>
      </c>
      <c r="D31" s="19">
        <v>22</v>
      </c>
      <c r="E31" s="17">
        <v>29</v>
      </c>
    </row>
    <row r="32" spans="1:5" x14ac:dyDescent="0.25">
      <c r="A32" s="20" t="s">
        <v>129</v>
      </c>
      <c r="B32" s="22" t="s">
        <v>135</v>
      </c>
      <c r="C32" s="22" t="s">
        <v>140</v>
      </c>
      <c r="D32" s="22">
        <v>11</v>
      </c>
      <c r="E32" s="23">
        <v>15</v>
      </c>
    </row>
    <row r="33" spans="1:5" x14ac:dyDescent="0.25">
      <c r="B33"/>
      <c r="C33" s="2"/>
      <c r="D33" s="2"/>
      <c r="E33" s="2"/>
    </row>
    <row r="34" spans="1:5" x14ac:dyDescent="0.25">
      <c r="A34" s="30" t="s">
        <v>155</v>
      </c>
      <c r="B34" s="86"/>
      <c r="C34" s="89"/>
      <c r="D34" s="89"/>
      <c r="E34" s="89"/>
    </row>
    <row r="35" spans="1:5" x14ac:dyDescent="0.25">
      <c r="A35" s="84" t="s">
        <v>142</v>
      </c>
      <c r="B35" s="119" t="s">
        <v>250</v>
      </c>
      <c r="C35" s="7"/>
      <c r="D35" s="7"/>
      <c r="E35" s="7"/>
    </row>
    <row r="36" spans="1:5" ht="21" customHeight="1" x14ac:dyDescent="0.25">
      <c r="A36" s="84" t="s">
        <v>147</v>
      </c>
      <c r="B36" s="120" t="s">
        <v>251</v>
      </c>
    </row>
    <row r="37" spans="1:5" ht="22.5" customHeight="1" x14ac:dyDescent="0.25">
      <c r="A37" s="84" t="s">
        <v>148</v>
      </c>
      <c r="B37" s="120" t="s">
        <v>252</v>
      </c>
    </row>
    <row r="38" spans="1:5" ht="18" customHeight="1" x14ac:dyDescent="0.25">
      <c r="A38" s="84" t="s">
        <v>149</v>
      </c>
      <c r="B38" s="120" t="s">
        <v>253</v>
      </c>
    </row>
    <row r="39" spans="1:5" ht="24" customHeight="1" x14ac:dyDescent="0.25">
      <c r="A39" s="84" t="s">
        <v>150</v>
      </c>
      <c r="B39" s="120" t="s">
        <v>254</v>
      </c>
    </row>
    <row r="40" spans="1:5" ht="24.75" customHeight="1" x14ac:dyDescent="0.25">
      <c r="A40" s="84" t="s">
        <v>151</v>
      </c>
      <c r="B40" s="120" t="s">
        <v>255</v>
      </c>
    </row>
    <row r="41" spans="1:5" ht="22.5" customHeight="1" x14ac:dyDescent="0.25">
      <c r="A41" s="84" t="s">
        <v>141</v>
      </c>
      <c r="B41" s="119" t="s">
        <v>256</v>
      </c>
      <c r="C41" s="7"/>
      <c r="D41" s="7"/>
      <c r="E41" s="7"/>
    </row>
    <row r="42" spans="1:5" ht="24.75" customHeight="1" x14ac:dyDescent="0.25">
      <c r="A42" s="84" t="s">
        <v>146</v>
      </c>
      <c r="B42" s="120" t="s">
        <v>257</v>
      </c>
    </row>
    <row r="43" spans="1:5" x14ac:dyDescent="0.25">
      <c r="A43" s="84" t="s">
        <v>144</v>
      </c>
      <c r="B43" s="120" t="s">
        <v>258</v>
      </c>
    </row>
    <row r="44" spans="1:5" x14ac:dyDescent="0.25">
      <c r="A44" s="84" t="s">
        <v>152</v>
      </c>
      <c r="B44" s="120" t="s">
        <v>259</v>
      </c>
    </row>
    <row r="45" spans="1:5" ht="30" x14ac:dyDescent="0.25">
      <c r="A45" s="85" t="s">
        <v>145</v>
      </c>
      <c r="B45" s="120" t="s">
        <v>154</v>
      </c>
    </row>
    <row r="46" spans="1:5" x14ac:dyDescent="0.25">
      <c r="B46" s="54"/>
    </row>
    <row r="47" spans="1:5" x14ac:dyDescent="0.25">
      <c r="B47" s="54"/>
    </row>
    <row r="48" spans="1:5" x14ac:dyDescent="0.25">
      <c r="B48" s="54"/>
    </row>
    <row r="49" spans="2:2" x14ac:dyDescent="0.25">
      <c r="B49" s="54"/>
    </row>
    <row r="50" spans="2:2" x14ac:dyDescent="0.25">
      <c r="B50" s="54"/>
    </row>
    <row r="51" spans="2:2" x14ac:dyDescent="0.25">
      <c r="B51" s="54"/>
    </row>
    <row r="52" spans="2:2" x14ac:dyDescent="0.25">
      <c r="B52" s="54"/>
    </row>
    <row r="53" spans="2:2" x14ac:dyDescent="0.25">
      <c r="B53" s="54"/>
    </row>
    <row r="54" spans="2:2" x14ac:dyDescent="0.25">
      <c r="B54" s="54"/>
    </row>
    <row r="55" spans="2:2" x14ac:dyDescent="0.25">
      <c r="B55" s="54"/>
    </row>
    <row r="56" spans="2:2" x14ac:dyDescent="0.25">
      <c r="B56" s="54"/>
    </row>
  </sheetData>
  <hyperlinks>
    <hyperlink ref="B35" r:id="rId1"/>
    <hyperlink ref="B36" r:id="rId2"/>
    <hyperlink ref="B37" r:id="rId3"/>
    <hyperlink ref="B38" r:id="rId4"/>
    <hyperlink ref="B39" r:id="rId5"/>
    <hyperlink ref="B40" r:id="rId6"/>
    <hyperlink ref="B41" r:id="rId7"/>
    <hyperlink ref="B42" r:id="rId8"/>
    <hyperlink ref="B43" r:id="rId9"/>
    <hyperlink ref="B44" r:id="rId10"/>
    <hyperlink ref="B45" r:id="rId11"/>
  </hyperlink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37"/>
  <sheetViews>
    <sheetView tabSelected="1" topLeftCell="A16" zoomScale="85" zoomScaleNormal="85" workbookViewId="0">
      <selection activeCell="I43" sqref="I43"/>
    </sheetView>
  </sheetViews>
  <sheetFormatPr defaultRowHeight="15" x14ac:dyDescent="0.25"/>
  <cols>
    <col min="1" max="1" width="72" customWidth="1"/>
    <col min="2" max="2" width="32.28515625" customWidth="1"/>
    <col min="3" max="3" width="17.85546875" style="2" customWidth="1"/>
    <col min="4" max="6" width="9.140625" style="2"/>
  </cols>
  <sheetData>
    <row r="1" spans="1:6" x14ac:dyDescent="0.25">
      <c r="B1" s="4" t="s">
        <v>2</v>
      </c>
      <c r="C1" s="1" t="s">
        <v>83</v>
      </c>
    </row>
    <row r="2" spans="1:6" x14ac:dyDescent="0.25">
      <c r="B2" s="4"/>
      <c r="C2" s="1"/>
      <c r="D2" s="3">
        <v>2018</v>
      </c>
      <c r="E2" s="3">
        <v>2019</v>
      </c>
      <c r="F2" s="3">
        <v>2020</v>
      </c>
    </row>
    <row r="3" spans="1:6" x14ac:dyDescent="0.25">
      <c r="A3" s="30" t="s">
        <v>156</v>
      </c>
      <c r="B3" s="87"/>
      <c r="C3" s="88"/>
      <c r="D3" s="89"/>
      <c r="E3" s="89"/>
      <c r="F3" s="89"/>
    </row>
    <row r="4" spans="1:6" x14ac:dyDescent="0.25">
      <c r="A4" s="28" t="s">
        <v>157</v>
      </c>
      <c r="B4" s="24" t="s">
        <v>7</v>
      </c>
      <c r="C4" s="147" t="s">
        <v>163</v>
      </c>
      <c r="D4" s="147">
        <v>466.1</v>
      </c>
      <c r="E4" s="147">
        <v>473.8</v>
      </c>
      <c r="F4" s="148">
        <v>477.6</v>
      </c>
    </row>
    <row r="5" spans="1:6" x14ac:dyDescent="0.25">
      <c r="A5" s="82" t="s">
        <v>158</v>
      </c>
      <c r="B5" s="18" t="s">
        <v>7</v>
      </c>
      <c r="C5" s="19" t="s">
        <v>24</v>
      </c>
      <c r="D5" s="19">
        <v>5.6</v>
      </c>
      <c r="E5" s="19">
        <v>5.8</v>
      </c>
      <c r="F5" s="17">
        <v>4.4000000000000004</v>
      </c>
    </row>
    <row r="6" spans="1:6" x14ac:dyDescent="0.25">
      <c r="A6" s="14"/>
      <c r="B6" s="18"/>
      <c r="C6" s="19"/>
      <c r="D6" s="19"/>
      <c r="E6" s="19"/>
      <c r="F6" s="17"/>
    </row>
    <row r="7" spans="1:6" x14ac:dyDescent="0.25">
      <c r="A7" s="14" t="s">
        <v>182</v>
      </c>
      <c r="B7" s="18" t="s">
        <v>7</v>
      </c>
      <c r="C7" s="149" t="s">
        <v>163</v>
      </c>
      <c r="D7" s="19">
        <v>330.1</v>
      </c>
      <c r="E7" s="19">
        <v>337.1</v>
      </c>
      <c r="F7" s="17">
        <v>342.2</v>
      </c>
    </row>
    <row r="8" spans="1:6" s="100" customFormat="1" x14ac:dyDescent="0.25">
      <c r="A8" s="150" t="s">
        <v>187</v>
      </c>
      <c r="B8" s="151" t="s">
        <v>7</v>
      </c>
      <c r="C8" s="49" t="s">
        <v>24</v>
      </c>
      <c r="D8" s="49">
        <v>70.8</v>
      </c>
      <c r="E8" s="49">
        <v>71.099999999999994</v>
      </c>
      <c r="F8" s="50">
        <v>71.7</v>
      </c>
    </row>
    <row r="9" spans="1:6" x14ac:dyDescent="0.25">
      <c r="A9" s="14" t="s">
        <v>167</v>
      </c>
      <c r="B9" s="18" t="s">
        <v>7</v>
      </c>
      <c r="C9" s="149" t="s">
        <v>163</v>
      </c>
      <c r="D9" s="19">
        <v>136</v>
      </c>
      <c r="E9" s="19">
        <v>136.69999999999999</v>
      </c>
      <c r="F9" s="17">
        <v>135.4</v>
      </c>
    </row>
    <row r="10" spans="1:6" s="100" customFormat="1" x14ac:dyDescent="0.25">
      <c r="A10" s="150" t="s">
        <v>166</v>
      </c>
      <c r="B10" s="151" t="s">
        <v>7</v>
      </c>
      <c r="C10" s="49" t="s">
        <v>24</v>
      </c>
      <c r="D10" s="152">
        <f>D9*100/D4</f>
        <v>29.178287921046984</v>
      </c>
      <c r="E10" s="152">
        <f>E9*100/E4</f>
        <v>28.851836217813418</v>
      </c>
      <c r="F10" s="50">
        <v>28.3</v>
      </c>
    </row>
    <row r="11" spans="1:6" x14ac:dyDescent="0.25">
      <c r="A11" s="14"/>
      <c r="B11" s="18"/>
      <c r="C11" s="19"/>
      <c r="D11" s="153"/>
      <c r="E11" s="153"/>
      <c r="F11" s="17"/>
    </row>
    <row r="12" spans="1:6" x14ac:dyDescent="0.25">
      <c r="A12" s="14" t="s">
        <v>188</v>
      </c>
      <c r="B12" s="18" t="s">
        <v>7</v>
      </c>
      <c r="C12" s="149" t="s">
        <v>163</v>
      </c>
      <c r="D12" s="154">
        <f>66.2*0.75</f>
        <v>49.650000000000006</v>
      </c>
      <c r="E12" s="153">
        <f>68.2*0.754</f>
        <v>51.422800000000002</v>
      </c>
      <c r="F12" s="155">
        <f>(F4*0.142)*0.76</f>
        <v>51.542591999999999</v>
      </c>
    </row>
    <row r="13" spans="1:6" s="101" customFormat="1" x14ac:dyDescent="0.25">
      <c r="A13" s="150" t="s">
        <v>189</v>
      </c>
      <c r="B13" s="151" t="s">
        <v>7</v>
      </c>
      <c r="C13" s="49" t="s">
        <v>24</v>
      </c>
      <c r="D13" s="156">
        <v>75</v>
      </c>
      <c r="E13" s="152">
        <v>75.400000000000006</v>
      </c>
      <c r="F13" s="50">
        <v>76</v>
      </c>
    </row>
    <row r="14" spans="1:6" x14ac:dyDescent="0.25">
      <c r="A14" s="14" t="s">
        <v>190</v>
      </c>
      <c r="B14" s="18" t="s">
        <v>7</v>
      </c>
      <c r="C14" s="149" t="s">
        <v>163</v>
      </c>
      <c r="D14" s="154">
        <f>66.2*0.25</f>
        <v>16.55</v>
      </c>
      <c r="E14" s="153">
        <f>68.2*0.246</f>
        <v>16.777200000000001</v>
      </c>
      <c r="F14" s="155">
        <f>(F4*0.142)*0.24</f>
        <v>16.276608</v>
      </c>
    </row>
    <row r="15" spans="1:6" s="101" customFormat="1" x14ac:dyDescent="0.25">
      <c r="A15" s="157" t="s">
        <v>159</v>
      </c>
      <c r="B15" s="151" t="s">
        <v>7</v>
      </c>
      <c r="C15" s="49" t="s">
        <v>24</v>
      </c>
      <c r="D15" s="49">
        <v>25</v>
      </c>
      <c r="E15" s="49">
        <v>24.6</v>
      </c>
      <c r="F15" s="50">
        <v>24</v>
      </c>
    </row>
    <row r="16" spans="1:6" x14ac:dyDescent="0.25">
      <c r="A16" s="14"/>
      <c r="B16" s="158"/>
      <c r="C16" s="136"/>
      <c r="D16" s="136"/>
      <c r="E16" s="136"/>
      <c r="F16" s="138"/>
    </row>
    <row r="17" spans="1:6" x14ac:dyDescent="0.25">
      <c r="A17" s="14" t="s">
        <v>191</v>
      </c>
      <c r="B17" s="18" t="s">
        <v>7</v>
      </c>
      <c r="C17" s="149" t="s">
        <v>163</v>
      </c>
      <c r="D17" s="153">
        <f>(D4*0.324)*0.569</f>
        <v>85.928331599999993</v>
      </c>
      <c r="E17" s="153">
        <f>(E4*0.33)*0.584</f>
        <v>91.310736000000006</v>
      </c>
      <c r="F17" s="155">
        <f>(F4*0.334)*0.587</f>
        <v>93.637300800000006</v>
      </c>
    </row>
    <row r="18" spans="1:6" s="100" customFormat="1" x14ac:dyDescent="0.25">
      <c r="A18" s="150" t="s">
        <v>192</v>
      </c>
      <c r="B18" s="151" t="s">
        <v>7</v>
      </c>
      <c r="C18" s="49" t="s">
        <v>24</v>
      </c>
      <c r="D18" s="49">
        <v>56.9</v>
      </c>
      <c r="E18" s="49">
        <v>58.4</v>
      </c>
      <c r="F18" s="50">
        <v>58.7</v>
      </c>
    </row>
    <row r="19" spans="1:6" x14ac:dyDescent="0.25">
      <c r="A19" s="14" t="s">
        <v>193</v>
      </c>
      <c r="B19" s="18" t="s">
        <v>7</v>
      </c>
      <c r="C19" s="149" t="s">
        <v>163</v>
      </c>
      <c r="D19" s="153">
        <f>(D4*0.324)*0.431</f>
        <v>65.088068399999997</v>
      </c>
      <c r="E19" s="153">
        <f>(E4*0.33)*0.416</f>
        <v>65.043264000000008</v>
      </c>
      <c r="F19" s="155">
        <f>(F4*0.334)*0.413</f>
        <v>65.881099200000008</v>
      </c>
    </row>
    <row r="20" spans="1:6" s="100" customFormat="1" x14ac:dyDescent="0.25">
      <c r="A20" s="150" t="s">
        <v>168</v>
      </c>
      <c r="B20" s="151" t="s">
        <v>7</v>
      </c>
      <c r="C20" s="49" t="s">
        <v>24</v>
      </c>
      <c r="D20" s="49">
        <v>43.1</v>
      </c>
      <c r="E20" s="49">
        <v>41.6</v>
      </c>
      <c r="F20" s="50">
        <v>41.3</v>
      </c>
    </row>
    <row r="21" spans="1:6" s="77" customFormat="1" x14ac:dyDescent="0.25">
      <c r="A21" s="124"/>
      <c r="B21" s="158"/>
      <c r="C21" s="136"/>
      <c r="D21" s="136"/>
      <c r="E21" s="136"/>
      <c r="F21" s="138"/>
    </row>
    <row r="22" spans="1:6" s="77" customFormat="1" x14ac:dyDescent="0.25">
      <c r="A22" s="14" t="s">
        <v>194</v>
      </c>
      <c r="B22" s="18" t="s">
        <v>7</v>
      </c>
      <c r="C22" s="149" t="s">
        <v>163</v>
      </c>
      <c r="D22" s="153">
        <f>(D4*0.534)*0.775</f>
        <v>192.89548500000004</v>
      </c>
      <c r="E22" s="153">
        <f>(E4*0.526)*0.78</f>
        <v>194.39066400000002</v>
      </c>
      <c r="F22" s="155">
        <f>(F4*0.524)*0.788</f>
        <v>197.20677120000002</v>
      </c>
    </row>
    <row r="23" spans="1:6" s="100" customFormat="1" x14ac:dyDescent="0.25">
      <c r="A23" s="150" t="s">
        <v>195</v>
      </c>
      <c r="B23" s="151" t="s">
        <v>7</v>
      </c>
      <c r="C23" s="49" t="s">
        <v>24</v>
      </c>
      <c r="D23" s="49">
        <v>77.5</v>
      </c>
      <c r="E23" s="49">
        <v>78</v>
      </c>
      <c r="F23" s="50">
        <v>78.8</v>
      </c>
    </row>
    <row r="24" spans="1:6" s="77" customFormat="1" x14ac:dyDescent="0.25">
      <c r="A24" s="14" t="s">
        <v>196</v>
      </c>
      <c r="B24" s="18" t="s">
        <v>7</v>
      </c>
      <c r="C24" s="149" t="s">
        <v>163</v>
      </c>
      <c r="D24" s="153">
        <f>(D4*0.534)*0.225</f>
        <v>56.001915000000011</v>
      </c>
      <c r="E24" s="153">
        <f>(E4*0.526)*0.22</f>
        <v>54.828136000000001</v>
      </c>
      <c r="F24" s="155">
        <f>(F4*0.524)*0.212</f>
        <v>53.055628800000001</v>
      </c>
    </row>
    <row r="25" spans="1:6" s="77" customFormat="1" x14ac:dyDescent="0.25">
      <c r="A25" s="150" t="s">
        <v>197</v>
      </c>
      <c r="B25" s="151" t="s">
        <v>7</v>
      </c>
      <c r="C25" s="49" t="s">
        <v>24</v>
      </c>
      <c r="D25" s="49">
        <v>22.5</v>
      </c>
      <c r="E25" s="49">
        <v>22</v>
      </c>
      <c r="F25" s="50">
        <v>21.2</v>
      </c>
    </row>
    <row r="26" spans="1:6" x14ac:dyDescent="0.25">
      <c r="A26" s="14"/>
      <c r="B26" s="18"/>
      <c r="C26" s="19"/>
      <c r="D26" s="19"/>
      <c r="E26" s="19"/>
      <c r="F26" s="17"/>
    </row>
    <row r="27" spans="1:6" x14ac:dyDescent="0.25">
      <c r="A27" s="82" t="s">
        <v>164</v>
      </c>
      <c r="B27" s="18" t="s">
        <v>86</v>
      </c>
      <c r="C27" s="19" t="s">
        <v>165</v>
      </c>
      <c r="D27" s="98" t="s">
        <v>88</v>
      </c>
      <c r="E27" s="98" t="s">
        <v>88</v>
      </c>
      <c r="F27" s="17">
        <v>105.1</v>
      </c>
    </row>
    <row r="28" spans="1:6" ht="56.25" customHeight="1" x14ac:dyDescent="0.25">
      <c r="A28" s="159" t="s">
        <v>198</v>
      </c>
      <c r="B28" s="18"/>
      <c r="C28" s="19"/>
      <c r="D28" s="98"/>
      <c r="E28" s="98"/>
      <c r="F28" s="17"/>
    </row>
    <row r="29" spans="1:6" ht="16.5" customHeight="1" x14ac:dyDescent="0.25">
      <c r="A29" s="159"/>
      <c r="B29" s="18"/>
      <c r="C29" s="19"/>
      <c r="D29" s="98"/>
      <c r="E29" s="98"/>
      <c r="F29" s="17"/>
    </row>
    <row r="30" spans="1:6" x14ac:dyDescent="0.25">
      <c r="A30" s="82" t="s">
        <v>160</v>
      </c>
      <c r="B30" s="18" t="s">
        <v>7</v>
      </c>
      <c r="C30" s="19" t="s">
        <v>161</v>
      </c>
      <c r="D30" s="19">
        <v>42.8</v>
      </c>
      <c r="E30" s="19">
        <v>45.1</v>
      </c>
      <c r="F30" s="17">
        <v>40.700000000000003</v>
      </c>
    </row>
    <row r="31" spans="1:6" x14ac:dyDescent="0.25">
      <c r="A31" s="82" t="s">
        <v>162</v>
      </c>
      <c r="B31" s="18" t="s">
        <v>7</v>
      </c>
      <c r="C31" s="19" t="s">
        <v>161</v>
      </c>
      <c r="D31" s="19">
        <v>600.79999999999995</v>
      </c>
      <c r="E31" s="19">
        <v>749.7</v>
      </c>
      <c r="F31" s="17">
        <v>807.8</v>
      </c>
    </row>
    <row r="32" spans="1:6" x14ac:dyDescent="0.25">
      <c r="A32" s="82"/>
      <c r="B32" s="18"/>
      <c r="C32" s="19"/>
      <c r="D32" s="19"/>
      <c r="E32" s="19"/>
      <c r="F32" s="17"/>
    </row>
    <row r="33" spans="1:6" x14ac:dyDescent="0.25">
      <c r="A33" s="80" t="s">
        <v>183</v>
      </c>
      <c r="B33" s="18" t="s">
        <v>170</v>
      </c>
      <c r="C33" s="19" t="s">
        <v>161</v>
      </c>
      <c r="D33" s="98" t="s">
        <v>88</v>
      </c>
      <c r="E33" s="98" t="s">
        <v>88</v>
      </c>
      <c r="F33" s="17">
        <v>15.4</v>
      </c>
    </row>
    <row r="34" spans="1:6" x14ac:dyDescent="0.25">
      <c r="A34" s="126" t="s">
        <v>185</v>
      </c>
      <c r="B34" s="18" t="s">
        <v>170</v>
      </c>
      <c r="C34" s="19" t="s">
        <v>186</v>
      </c>
      <c r="D34" s="34">
        <v>4972</v>
      </c>
      <c r="E34" s="34">
        <v>5077.5</v>
      </c>
      <c r="F34" s="32">
        <v>2678.6</v>
      </c>
    </row>
    <row r="35" spans="1:6" x14ac:dyDescent="0.25">
      <c r="A35" s="126" t="s">
        <v>184</v>
      </c>
      <c r="B35" s="18" t="s">
        <v>170</v>
      </c>
      <c r="C35" s="19" t="s">
        <v>186</v>
      </c>
      <c r="D35" s="19">
        <v>278.60000000000002</v>
      </c>
      <c r="E35" s="19">
        <v>145.69999999999999</v>
      </c>
      <c r="F35" s="17">
        <v>182</v>
      </c>
    </row>
    <row r="36" spans="1:6" ht="39" x14ac:dyDescent="0.25">
      <c r="A36" s="159" t="s">
        <v>181</v>
      </c>
      <c r="B36" s="18"/>
      <c r="C36" s="19"/>
      <c r="D36" s="19"/>
      <c r="E36" s="19"/>
      <c r="F36" s="17"/>
    </row>
    <row r="37" spans="1:6" x14ac:dyDescent="0.25">
      <c r="A37" s="159"/>
      <c r="B37" s="18"/>
      <c r="C37" s="19"/>
      <c r="D37" s="19"/>
      <c r="E37" s="19"/>
      <c r="F37" s="17"/>
    </row>
    <row r="38" spans="1:6" x14ac:dyDescent="0.25">
      <c r="A38" s="82" t="s">
        <v>169</v>
      </c>
      <c r="B38" s="18" t="s">
        <v>7</v>
      </c>
      <c r="C38" s="19" t="s">
        <v>24</v>
      </c>
      <c r="D38" s="98" t="s">
        <v>88</v>
      </c>
      <c r="E38" s="19">
        <v>73.3</v>
      </c>
      <c r="F38" s="17">
        <v>72.7</v>
      </c>
    </row>
    <row r="39" spans="1:6" x14ac:dyDescent="0.25">
      <c r="A39" s="14"/>
      <c r="B39" s="125"/>
      <c r="C39" s="19"/>
      <c r="D39" s="19"/>
      <c r="E39" s="19"/>
      <c r="F39" s="17"/>
    </row>
    <row r="40" spans="1:6" x14ac:dyDescent="0.25">
      <c r="A40" s="82" t="s">
        <v>172</v>
      </c>
      <c r="B40" s="125"/>
      <c r="C40" s="19"/>
      <c r="D40" s="19"/>
      <c r="E40" s="19"/>
      <c r="F40" s="17"/>
    </row>
    <row r="41" spans="1:6" x14ac:dyDescent="0.25">
      <c r="A41" s="126" t="s">
        <v>174</v>
      </c>
      <c r="B41" s="18" t="s">
        <v>7</v>
      </c>
      <c r="C41" s="19" t="s">
        <v>171</v>
      </c>
      <c r="D41" s="98" t="s">
        <v>88</v>
      </c>
      <c r="E41" s="98" t="s">
        <v>88</v>
      </c>
      <c r="F41" s="17">
        <v>45</v>
      </c>
    </row>
    <row r="42" spans="1:6" x14ac:dyDescent="0.25">
      <c r="A42" s="126" t="s">
        <v>173</v>
      </c>
      <c r="B42" s="18" t="s">
        <v>7</v>
      </c>
      <c r="C42" s="19" t="s">
        <v>171</v>
      </c>
      <c r="D42" s="98" t="s">
        <v>88</v>
      </c>
      <c r="E42" s="98" t="s">
        <v>88</v>
      </c>
      <c r="F42" s="17">
        <v>63</v>
      </c>
    </row>
    <row r="43" spans="1:6" ht="30" x14ac:dyDescent="0.25">
      <c r="A43" s="160" t="s">
        <v>175</v>
      </c>
      <c r="B43" s="161"/>
      <c r="C43" s="35"/>
      <c r="D43" s="35"/>
      <c r="E43" s="35"/>
      <c r="F43" s="108"/>
    </row>
    <row r="44" spans="1:6" x14ac:dyDescent="0.25">
      <c r="A44" s="126" t="s">
        <v>177</v>
      </c>
      <c r="B44" s="18" t="s">
        <v>7</v>
      </c>
      <c r="C44" s="19" t="s">
        <v>178</v>
      </c>
      <c r="D44" s="19">
        <v>196</v>
      </c>
      <c r="E44" s="19">
        <v>236.5</v>
      </c>
      <c r="F44" s="17">
        <v>199.4</v>
      </c>
    </row>
    <row r="45" spans="1:6" x14ac:dyDescent="0.25">
      <c r="A45" s="126" t="s">
        <v>176</v>
      </c>
      <c r="B45" s="18" t="s">
        <v>7</v>
      </c>
      <c r="C45" s="19" t="s">
        <v>178</v>
      </c>
      <c r="D45" s="19">
        <v>185.1</v>
      </c>
      <c r="E45" s="19">
        <v>219.7</v>
      </c>
      <c r="F45" s="17">
        <v>206.7</v>
      </c>
    </row>
    <row r="46" spans="1:6" ht="39" x14ac:dyDescent="0.25">
      <c r="A46" s="159" t="s">
        <v>180</v>
      </c>
      <c r="B46" s="125"/>
      <c r="C46" s="19"/>
      <c r="D46" s="19"/>
      <c r="E46" s="19"/>
      <c r="F46" s="17"/>
    </row>
    <row r="47" spans="1:6" x14ac:dyDescent="0.25">
      <c r="A47" s="162" t="s">
        <v>179</v>
      </c>
      <c r="B47" s="128"/>
      <c r="C47" s="22"/>
      <c r="D47" s="22"/>
      <c r="E47" s="22"/>
      <c r="F47" s="23"/>
    </row>
    <row r="49" spans="1:6" x14ac:dyDescent="0.25">
      <c r="A49" s="30" t="s">
        <v>199</v>
      </c>
      <c r="B49" s="86"/>
      <c r="C49" s="89"/>
      <c r="D49" s="89"/>
      <c r="E49" s="89"/>
      <c r="F49" s="89"/>
    </row>
    <row r="50" spans="1:6" x14ac:dyDescent="0.25">
      <c r="A50" s="9" t="s">
        <v>205</v>
      </c>
      <c r="B50" s="163"/>
      <c r="C50" s="25"/>
      <c r="D50" s="25"/>
      <c r="E50" s="25"/>
      <c r="F50" s="13"/>
    </row>
    <row r="51" spans="1:6" x14ac:dyDescent="0.25">
      <c r="A51" s="14" t="s">
        <v>203</v>
      </c>
      <c r="B51" s="18" t="s">
        <v>202</v>
      </c>
      <c r="C51" s="19" t="s">
        <v>134</v>
      </c>
      <c r="D51" s="19">
        <v>89</v>
      </c>
      <c r="E51" s="19">
        <v>47</v>
      </c>
      <c r="F51" s="17">
        <v>39</v>
      </c>
    </row>
    <row r="52" spans="1:6" x14ac:dyDescent="0.25">
      <c r="A52" s="14" t="s">
        <v>204</v>
      </c>
      <c r="B52" s="18" t="s">
        <v>202</v>
      </c>
      <c r="C52" s="19" t="s">
        <v>134</v>
      </c>
      <c r="D52" s="19">
        <v>3</v>
      </c>
      <c r="E52" s="19">
        <v>7</v>
      </c>
      <c r="F52" s="17">
        <v>5</v>
      </c>
    </row>
    <row r="53" spans="1:6" x14ac:dyDescent="0.25">
      <c r="A53" s="14" t="s">
        <v>203</v>
      </c>
      <c r="B53" s="18" t="s">
        <v>3</v>
      </c>
      <c r="C53" s="19" t="s">
        <v>134</v>
      </c>
      <c r="D53" s="19">
        <v>85</v>
      </c>
      <c r="E53" s="19">
        <v>68</v>
      </c>
      <c r="F53" s="17">
        <v>75</v>
      </c>
    </row>
    <row r="54" spans="1:6" x14ac:dyDescent="0.25">
      <c r="A54" s="14" t="s">
        <v>204</v>
      </c>
      <c r="B54" s="18" t="s">
        <v>3</v>
      </c>
      <c r="C54" s="19" t="s">
        <v>134</v>
      </c>
      <c r="D54" s="19">
        <v>1</v>
      </c>
      <c r="E54" s="19">
        <v>2</v>
      </c>
      <c r="F54" s="17">
        <v>0</v>
      </c>
    </row>
    <row r="55" spans="1:6" x14ac:dyDescent="0.25">
      <c r="A55" s="14" t="s">
        <v>203</v>
      </c>
      <c r="B55" s="18" t="s">
        <v>5</v>
      </c>
      <c r="C55" s="19" t="s">
        <v>134</v>
      </c>
      <c r="D55" s="19">
        <v>18</v>
      </c>
      <c r="E55" s="19">
        <v>8</v>
      </c>
      <c r="F55" s="17">
        <v>5</v>
      </c>
    </row>
    <row r="56" spans="1:6" x14ac:dyDescent="0.25">
      <c r="A56" s="14" t="s">
        <v>204</v>
      </c>
      <c r="B56" s="18" t="s">
        <v>5</v>
      </c>
      <c r="C56" s="19" t="s">
        <v>134</v>
      </c>
      <c r="D56" s="19">
        <v>0</v>
      </c>
      <c r="E56" s="19">
        <v>0</v>
      </c>
      <c r="F56" s="17">
        <v>0</v>
      </c>
    </row>
    <row r="57" spans="1:6" x14ac:dyDescent="0.25">
      <c r="A57" s="14" t="s">
        <v>203</v>
      </c>
      <c r="B57" s="18" t="s">
        <v>4</v>
      </c>
      <c r="C57" s="19" t="s">
        <v>134</v>
      </c>
      <c r="D57" s="19">
        <v>0</v>
      </c>
      <c r="E57" s="19">
        <v>2</v>
      </c>
      <c r="F57" s="17">
        <v>0</v>
      </c>
    </row>
    <row r="58" spans="1:6" x14ac:dyDescent="0.25">
      <c r="A58" s="14" t="s">
        <v>204</v>
      </c>
      <c r="B58" s="18" t="s">
        <v>4</v>
      </c>
      <c r="C58" s="19" t="s">
        <v>134</v>
      </c>
      <c r="D58" s="19">
        <v>0</v>
      </c>
      <c r="E58" s="19">
        <v>0</v>
      </c>
      <c r="F58" s="17">
        <v>0</v>
      </c>
    </row>
    <row r="59" spans="1:6" x14ac:dyDescent="0.25">
      <c r="A59" s="14"/>
      <c r="B59" s="18"/>
      <c r="C59" s="19"/>
      <c r="D59" s="19"/>
      <c r="E59" s="19"/>
      <c r="F59" s="17"/>
    </row>
    <row r="60" spans="1:6" x14ac:dyDescent="0.25">
      <c r="A60" s="82" t="s">
        <v>219</v>
      </c>
      <c r="B60" s="56" t="s">
        <v>202</v>
      </c>
      <c r="C60" s="35" t="s">
        <v>135</v>
      </c>
      <c r="D60" s="35">
        <v>3</v>
      </c>
      <c r="E60" s="35">
        <v>2</v>
      </c>
      <c r="F60" s="108">
        <v>6</v>
      </c>
    </row>
    <row r="61" spans="1:6" x14ac:dyDescent="0.25">
      <c r="A61" s="82"/>
      <c r="B61" s="56"/>
      <c r="C61" s="35"/>
      <c r="D61" s="35"/>
      <c r="E61" s="35"/>
      <c r="F61" s="108"/>
    </row>
    <row r="62" spans="1:6" x14ac:dyDescent="0.25">
      <c r="A62" s="82" t="s">
        <v>221</v>
      </c>
      <c r="B62" s="56"/>
      <c r="C62" s="35"/>
      <c r="D62" s="35"/>
      <c r="E62" s="35"/>
      <c r="F62" s="108"/>
    </row>
    <row r="63" spans="1:6" x14ac:dyDescent="0.25">
      <c r="A63" s="27" t="s">
        <v>220</v>
      </c>
      <c r="B63" s="18" t="s">
        <v>202</v>
      </c>
      <c r="C63" s="35" t="s">
        <v>135</v>
      </c>
      <c r="D63" s="35">
        <v>8</v>
      </c>
      <c r="E63" s="35">
        <v>5</v>
      </c>
      <c r="F63" s="108">
        <v>6</v>
      </c>
    </row>
    <row r="64" spans="1:6" x14ac:dyDescent="0.25">
      <c r="A64" s="27" t="s">
        <v>218</v>
      </c>
      <c r="B64" s="18" t="s">
        <v>202</v>
      </c>
      <c r="C64" s="35" t="s">
        <v>135</v>
      </c>
      <c r="D64" s="35">
        <v>8</v>
      </c>
      <c r="E64" s="35">
        <v>5</v>
      </c>
      <c r="F64" s="108">
        <v>8</v>
      </c>
    </row>
    <row r="65" spans="1:6" x14ac:dyDescent="0.25">
      <c r="A65" s="27" t="s">
        <v>220</v>
      </c>
      <c r="B65" s="18" t="s">
        <v>3</v>
      </c>
      <c r="C65" s="35" t="s">
        <v>135</v>
      </c>
      <c r="D65" s="35">
        <v>1</v>
      </c>
      <c r="E65" s="35">
        <v>0</v>
      </c>
      <c r="F65" s="108">
        <v>0</v>
      </c>
    </row>
    <row r="66" spans="1:6" x14ac:dyDescent="0.25">
      <c r="A66" s="27" t="s">
        <v>218</v>
      </c>
      <c r="B66" s="18" t="s">
        <v>3</v>
      </c>
      <c r="C66" s="35" t="s">
        <v>135</v>
      </c>
      <c r="D66" s="35">
        <v>1068</v>
      </c>
      <c r="E66" s="35">
        <v>920</v>
      </c>
      <c r="F66" s="108">
        <v>600</v>
      </c>
    </row>
    <row r="67" spans="1:6" x14ac:dyDescent="0.25">
      <c r="A67" s="27" t="s">
        <v>220</v>
      </c>
      <c r="B67" s="18" t="s">
        <v>5</v>
      </c>
      <c r="C67" s="35" t="s">
        <v>135</v>
      </c>
      <c r="D67" s="35">
        <v>0</v>
      </c>
      <c r="E67" s="35">
        <v>0</v>
      </c>
      <c r="F67" s="108">
        <v>1</v>
      </c>
    </row>
    <row r="68" spans="1:6" x14ac:dyDescent="0.25">
      <c r="A68" s="27" t="s">
        <v>218</v>
      </c>
      <c r="B68" s="18" t="s">
        <v>5</v>
      </c>
      <c r="C68" s="35" t="s">
        <v>135</v>
      </c>
      <c r="D68" s="35">
        <v>99</v>
      </c>
      <c r="E68" s="35">
        <v>71</v>
      </c>
      <c r="F68" s="108">
        <v>55</v>
      </c>
    </row>
    <row r="69" spans="1:6" x14ac:dyDescent="0.25">
      <c r="A69" s="27" t="s">
        <v>220</v>
      </c>
      <c r="B69" s="18" t="s">
        <v>4</v>
      </c>
      <c r="C69" s="35" t="s">
        <v>135</v>
      </c>
      <c r="D69" s="35">
        <v>0</v>
      </c>
      <c r="E69" s="35">
        <v>1</v>
      </c>
      <c r="F69" s="108">
        <v>0</v>
      </c>
    </row>
    <row r="70" spans="1:6" x14ac:dyDescent="0.25">
      <c r="A70" s="27" t="s">
        <v>218</v>
      </c>
      <c r="B70" s="18" t="s">
        <v>4</v>
      </c>
      <c r="C70" s="35" t="s">
        <v>135</v>
      </c>
      <c r="D70" s="35">
        <v>9</v>
      </c>
      <c r="E70" s="35">
        <v>1</v>
      </c>
      <c r="F70" s="108">
        <v>1</v>
      </c>
    </row>
    <row r="71" spans="1:6" x14ac:dyDescent="0.25">
      <c r="A71" s="14"/>
      <c r="B71" s="18"/>
      <c r="C71" s="35"/>
      <c r="D71" s="35"/>
      <c r="E71" s="35"/>
      <c r="F71" s="108"/>
    </row>
    <row r="72" spans="1:6" ht="30" x14ac:dyDescent="0.25">
      <c r="A72" s="80" t="s">
        <v>215</v>
      </c>
      <c r="B72" s="56"/>
      <c r="C72" s="35"/>
      <c r="D72" s="35"/>
      <c r="E72" s="35"/>
      <c r="F72" s="108"/>
    </row>
    <row r="73" spans="1:6" x14ac:dyDescent="0.25">
      <c r="A73" s="126" t="s">
        <v>214</v>
      </c>
      <c r="B73" s="56" t="s">
        <v>202</v>
      </c>
      <c r="C73" s="35" t="s">
        <v>134</v>
      </c>
      <c r="D73" s="35">
        <v>106</v>
      </c>
      <c r="E73" s="35">
        <v>114</v>
      </c>
      <c r="F73" s="108">
        <v>118</v>
      </c>
    </row>
    <row r="74" spans="1:6" x14ac:dyDescent="0.25">
      <c r="A74" s="126" t="s">
        <v>216</v>
      </c>
      <c r="B74" s="56" t="s">
        <v>202</v>
      </c>
      <c r="C74" s="35" t="s">
        <v>134</v>
      </c>
      <c r="D74" s="35">
        <v>12</v>
      </c>
      <c r="E74" s="35">
        <v>12</v>
      </c>
      <c r="F74" s="108">
        <v>8</v>
      </c>
    </row>
    <row r="75" spans="1:6" x14ac:dyDescent="0.25">
      <c r="A75" s="126" t="s">
        <v>217</v>
      </c>
      <c r="B75" s="56" t="s">
        <v>202</v>
      </c>
      <c r="C75" s="35" t="s">
        <v>135</v>
      </c>
      <c r="D75" s="35">
        <v>11</v>
      </c>
      <c r="E75" s="35">
        <v>20</v>
      </c>
      <c r="F75" s="108">
        <v>31</v>
      </c>
    </row>
    <row r="76" spans="1:6" x14ac:dyDescent="0.25">
      <c r="A76" s="126" t="s">
        <v>218</v>
      </c>
      <c r="B76" s="18" t="s">
        <v>202</v>
      </c>
      <c r="C76" s="19" t="s">
        <v>135</v>
      </c>
      <c r="D76" s="19">
        <v>2</v>
      </c>
      <c r="E76" s="19">
        <v>5</v>
      </c>
      <c r="F76" s="17">
        <v>6</v>
      </c>
    </row>
    <row r="77" spans="1:6" x14ac:dyDescent="0.25">
      <c r="A77" s="126"/>
      <c r="B77" s="18"/>
      <c r="C77" s="19"/>
      <c r="D77" s="19"/>
      <c r="E77" s="19"/>
      <c r="F77" s="17"/>
    </row>
    <row r="78" spans="1:6" x14ac:dyDescent="0.25">
      <c r="A78" s="82" t="s">
        <v>212</v>
      </c>
      <c r="B78" s="18"/>
      <c r="C78" s="19"/>
      <c r="D78" s="19"/>
      <c r="E78" s="19"/>
      <c r="F78" s="17"/>
    </row>
    <row r="79" spans="1:6" x14ac:dyDescent="0.25">
      <c r="A79" s="14"/>
      <c r="B79" s="18" t="s">
        <v>202</v>
      </c>
      <c r="C79" s="19"/>
      <c r="D79" s="19">
        <v>0.28000000000000003</v>
      </c>
      <c r="E79" s="19">
        <v>0.15</v>
      </c>
      <c r="F79" s="17">
        <v>0.12</v>
      </c>
    </row>
    <row r="80" spans="1:6" x14ac:dyDescent="0.25">
      <c r="A80" s="14"/>
      <c r="B80" s="18" t="s">
        <v>3</v>
      </c>
      <c r="C80" s="19"/>
      <c r="D80" s="19">
        <v>0.35</v>
      </c>
      <c r="E80" s="19">
        <v>0.59</v>
      </c>
      <c r="F80" s="17">
        <v>0.67</v>
      </c>
    </row>
    <row r="81" spans="1:6" x14ac:dyDescent="0.25">
      <c r="A81" s="14"/>
      <c r="B81" s="18" t="s">
        <v>5</v>
      </c>
      <c r="C81" s="19"/>
      <c r="D81" s="19">
        <v>0.5</v>
      </c>
      <c r="E81" s="19">
        <v>0.21</v>
      </c>
      <c r="F81" s="17">
        <v>0.14000000000000001</v>
      </c>
    </row>
    <row r="82" spans="1:6" x14ac:dyDescent="0.25">
      <c r="A82" s="14"/>
      <c r="B82" s="18" t="s">
        <v>4</v>
      </c>
      <c r="C82" s="19"/>
      <c r="D82" s="19">
        <v>0</v>
      </c>
      <c r="E82" s="19">
        <v>0.24</v>
      </c>
      <c r="F82" s="17">
        <v>0</v>
      </c>
    </row>
    <row r="83" spans="1:6" ht="26.25" x14ac:dyDescent="0.25">
      <c r="A83" s="159" t="s">
        <v>210</v>
      </c>
      <c r="B83" s="18"/>
      <c r="C83" s="19"/>
      <c r="D83" s="19"/>
      <c r="E83" s="19"/>
      <c r="F83" s="17"/>
    </row>
    <row r="84" spans="1:6" x14ac:dyDescent="0.25">
      <c r="A84" s="159"/>
      <c r="B84" s="18"/>
      <c r="C84" s="19"/>
      <c r="D84" s="19"/>
      <c r="E84" s="19"/>
      <c r="F84" s="17"/>
    </row>
    <row r="85" spans="1:6" x14ac:dyDescent="0.25">
      <c r="A85" s="82" t="s">
        <v>206</v>
      </c>
      <c r="B85" s="18"/>
      <c r="C85" s="19"/>
      <c r="D85" s="19"/>
      <c r="E85" s="19"/>
      <c r="F85" s="17"/>
    </row>
    <row r="86" spans="1:6" x14ac:dyDescent="0.25">
      <c r="A86" s="14"/>
      <c r="B86" s="18" t="s">
        <v>202</v>
      </c>
      <c r="C86" s="19"/>
      <c r="D86" s="19">
        <v>0.17</v>
      </c>
      <c r="E86" s="19">
        <v>0.09</v>
      </c>
      <c r="F86" s="17">
        <v>0.08</v>
      </c>
    </row>
    <row r="87" spans="1:6" x14ac:dyDescent="0.25">
      <c r="A87" s="14"/>
      <c r="B87" s="18" t="s">
        <v>3</v>
      </c>
      <c r="C87" s="19"/>
      <c r="D87" s="19">
        <v>0.64</v>
      </c>
      <c r="E87" s="19">
        <v>0.5</v>
      </c>
      <c r="F87" s="17">
        <v>0.54</v>
      </c>
    </row>
    <row r="88" spans="1:6" x14ac:dyDescent="0.25">
      <c r="A88" s="14"/>
      <c r="B88" s="18" t="s">
        <v>5</v>
      </c>
      <c r="C88" s="19"/>
      <c r="D88" s="19">
        <v>0.28000000000000003</v>
      </c>
      <c r="E88" s="19">
        <v>0.12</v>
      </c>
      <c r="F88" s="17">
        <v>0.08</v>
      </c>
    </row>
    <row r="89" spans="1:6" x14ac:dyDescent="0.25">
      <c r="A89" s="14"/>
      <c r="B89" s="18" t="s">
        <v>4</v>
      </c>
      <c r="C89" s="19"/>
      <c r="D89" s="19">
        <v>0</v>
      </c>
      <c r="E89" s="19">
        <v>0.13</v>
      </c>
      <c r="F89" s="17">
        <v>0</v>
      </c>
    </row>
    <row r="90" spans="1:6" ht="26.25" x14ac:dyDescent="0.25">
      <c r="A90" s="159" t="s">
        <v>207</v>
      </c>
      <c r="B90" s="18"/>
      <c r="C90" s="19"/>
      <c r="D90" s="19"/>
      <c r="E90" s="19"/>
      <c r="F90" s="17"/>
    </row>
    <row r="91" spans="1:6" x14ac:dyDescent="0.25">
      <c r="A91" s="159"/>
      <c r="B91" s="18"/>
      <c r="C91" s="19"/>
      <c r="D91" s="19"/>
      <c r="E91" s="19"/>
      <c r="F91" s="17"/>
    </row>
    <row r="92" spans="1:6" x14ac:dyDescent="0.25">
      <c r="A92" s="82" t="s">
        <v>209</v>
      </c>
      <c r="B92" s="18"/>
      <c r="C92" s="19"/>
      <c r="D92" s="19"/>
      <c r="E92" s="19"/>
      <c r="F92" s="17"/>
    </row>
    <row r="93" spans="1:6" x14ac:dyDescent="0.25">
      <c r="A93" s="14"/>
      <c r="B93" s="18" t="s">
        <v>202</v>
      </c>
      <c r="C93" s="19"/>
      <c r="D93" s="19">
        <v>0.56999999999999995</v>
      </c>
      <c r="E93" s="19">
        <v>1.35</v>
      </c>
      <c r="F93" s="17">
        <v>0.97</v>
      </c>
    </row>
    <row r="94" spans="1:6" x14ac:dyDescent="0.25">
      <c r="A94" s="14"/>
      <c r="B94" s="18" t="s">
        <v>3</v>
      </c>
      <c r="C94" s="19"/>
      <c r="D94" s="19">
        <v>0.74</v>
      </c>
      <c r="E94" s="19">
        <v>1.46</v>
      </c>
      <c r="F94" s="17">
        <v>0</v>
      </c>
    </row>
    <row r="95" spans="1:6" x14ac:dyDescent="0.25">
      <c r="A95" s="14"/>
      <c r="B95" s="18" t="s">
        <v>5</v>
      </c>
      <c r="C95" s="19"/>
      <c r="D95" s="19">
        <v>0</v>
      </c>
      <c r="E95" s="19">
        <v>0</v>
      </c>
      <c r="F95" s="17">
        <v>0</v>
      </c>
    </row>
    <row r="96" spans="1:6" x14ac:dyDescent="0.25">
      <c r="A96" s="14"/>
      <c r="B96" s="18" t="s">
        <v>4</v>
      </c>
      <c r="C96" s="19"/>
      <c r="D96" s="19">
        <v>0</v>
      </c>
      <c r="E96" s="19">
        <v>0</v>
      </c>
      <c r="F96" s="17">
        <v>0</v>
      </c>
    </row>
    <row r="97" spans="1:6" ht="26.25" x14ac:dyDescent="0.25">
      <c r="A97" s="159" t="s">
        <v>208</v>
      </c>
      <c r="B97" s="18"/>
      <c r="C97" s="19"/>
      <c r="D97" s="19"/>
      <c r="E97" s="19"/>
      <c r="F97" s="17"/>
    </row>
    <row r="98" spans="1:6" x14ac:dyDescent="0.25">
      <c r="A98" s="159"/>
      <c r="B98" s="18"/>
      <c r="C98" s="19"/>
      <c r="D98" s="19"/>
      <c r="E98" s="19"/>
      <c r="F98" s="17"/>
    </row>
    <row r="99" spans="1:6" x14ac:dyDescent="0.25">
      <c r="A99" s="82" t="s">
        <v>211</v>
      </c>
      <c r="B99" s="18"/>
      <c r="C99" s="19"/>
      <c r="D99" s="19"/>
      <c r="E99" s="19"/>
      <c r="F99" s="17"/>
    </row>
    <row r="100" spans="1:6" x14ac:dyDescent="0.25">
      <c r="A100" s="14"/>
      <c r="B100" s="18" t="s">
        <v>202</v>
      </c>
      <c r="C100" s="19"/>
      <c r="D100" s="19">
        <v>0.03</v>
      </c>
      <c r="E100" s="19">
        <v>6.2E-2</v>
      </c>
      <c r="F100" s="17">
        <v>2.9000000000000001E-2</v>
      </c>
    </row>
    <row r="101" spans="1:6" x14ac:dyDescent="0.25">
      <c r="A101" s="14"/>
      <c r="B101" s="18" t="s">
        <v>3</v>
      </c>
      <c r="C101" s="19"/>
      <c r="D101" s="19">
        <v>1.7999999999999999E-2</v>
      </c>
      <c r="E101" s="19">
        <v>1.6E-2</v>
      </c>
      <c r="F101" s="17">
        <v>8.0000000000000002E-3</v>
      </c>
    </row>
    <row r="102" spans="1:6" x14ac:dyDescent="0.25">
      <c r="A102" s="14"/>
      <c r="B102" s="18" t="s">
        <v>5</v>
      </c>
      <c r="C102" s="19"/>
      <c r="D102" s="19">
        <v>3.1E-2</v>
      </c>
      <c r="E102" s="19">
        <v>0</v>
      </c>
      <c r="F102" s="17">
        <v>0</v>
      </c>
    </row>
    <row r="103" spans="1:6" x14ac:dyDescent="0.25">
      <c r="A103" s="14"/>
      <c r="B103" s="18" t="s">
        <v>4</v>
      </c>
      <c r="C103" s="19"/>
      <c r="D103" s="19">
        <v>0</v>
      </c>
      <c r="E103" s="19">
        <v>0</v>
      </c>
      <c r="F103" s="17">
        <v>0</v>
      </c>
    </row>
    <row r="104" spans="1:6" ht="26.25" x14ac:dyDescent="0.25">
      <c r="A104" s="159" t="s">
        <v>213</v>
      </c>
      <c r="B104" s="18"/>
      <c r="C104" s="19"/>
      <c r="D104" s="19"/>
      <c r="E104" s="19"/>
      <c r="F104" s="17"/>
    </row>
    <row r="105" spans="1:6" x14ac:dyDescent="0.25">
      <c r="A105" s="159"/>
      <c r="B105" s="18"/>
      <c r="C105" s="19"/>
      <c r="D105" s="19"/>
      <c r="E105" s="19"/>
      <c r="F105" s="17"/>
    </row>
    <row r="106" spans="1:6" x14ac:dyDescent="0.25">
      <c r="A106" s="82" t="s">
        <v>222</v>
      </c>
      <c r="B106" s="18"/>
      <c r="C106" s="19"/>
      <c r="D106" s="19"/>
      <c r="E106" s="19"/>
      <c r="F106" s="17"/>
    </row>
    <row r="107" spans="1:6" x14ac:dyDescent="0.25">
      <c r="A107" s="159"/>
      <c r="B107" s="18" t="s">
        <v>202</v>
      </c>
      <c r="C107" s="19" t="s">
        <v>186</v>
      </c>
      <c r="D107" s="164">
        <v>15450</v>
      </c>
      <c r="E107" s="164">
        <v>17565</v>
      </c>
      <c r="F107" s="165">
        <v>16677</v>
      </c>
    </row>
    <row r="108" spans="1:6" x14ac:dyDescent="0.25">
      <c r="A108" s="14"/>
      <c r="B108" s="18" t="s">
        <v>3</v>
      </c>
      <c r="C108" s="19" t="s">
        <v>186</v>
      </c>
      <c r="D108" s="164">
        <v>7943</v>
      </c>
      <c r="E108" s="98" t="s">
        <v>88</v>
      </c>
      <c r="F108" s="166" t="s">
        <v>88</v>
      </c>
    </row>
    <row r="109" spans="1:6" x14ac:dyDescent="0.25">
      <c r="A109" s="14"/>
      <c r="B109" s="18" t="s">
        <v>5</v>
      </c>
      <c r="C109" s="19" t="s">
        <v>186</v>
      </c>
      <c r="D109" s="164">
        <v>1533</v>
      </c>
      <c r="E109" s="164">
        <v>1626</v>
      </c>
      <c r="F109" s="165">
        <v>1843</v>
      </c>
    </row>
    <row r="110" spans="1:6" x14ac:dyDescent="0.25">
      <c r="A110" s="14"/>
      <c r="B110" s="18" t="s">
        <v>4</v>
      </c>
      <c r="C110" s="19" t="s">
        <v>186</v>
      </c>
      <c r="D110" s="19">
        <v>228</v>
      </c>
      <c r="E110" s="19">
        <v>187</v>
      </c>
      <c r="F110" s="17">
        <v>212</v>
      </c>
    </row>
    <row r="111" spans="1:6" x14ac:dyDescent="0.25">
      <c r="A111" s="14"/>
      <c r="B111" s="125"/>
      <c r="C111" s="19"/>
      <c r="D111" s="19"/>
      <c r="E111" s="19"/>
      <c r="F111" s="17"/>
    </row>
    <row r="112" spans="1:6" x14ac:dyDescent="0.25">
      <c r="A112" s="82" t="s">
        <v>223</v>
      </c>
      <c r="B112" s="18"/>
      <c r="C112" s="19"/>
      <c r="D112" s="19"/>
      <c r="E112" s="19"/>
      <c r="F112" s="17"/>
    </row>
    <row r="113" spans="1:6" x14ac:dyDescent="0.25">
      <c r="A113" s="159"/>
      <c r="B113" s="18" t="s">
        <v>202</v>
      </c>
      <c r="C113" s="19" t="s">
        <v>186</v>
      </c>
      <c r="D113" s="19">
        <v>5576</v>
      </c>
      <c r="E113" s="19">
        <v>5299</v>
      </c>
      <c r="F113" s="17">
        <v>4320</v>
      </c>
    </row>
    <row r="114" spans="1:6" x14ac:dyDescent="0.25">
      <c r="A114" s="14"/>
      <c r="B114" s="18" t="s">
        <v>3</v>
      </c>
      <c r="C114" s="19" t="s">
        <v>186</v>
      </c>
      <c r="D114" s="19">
        <v>918</v>
      </c>
      <c r="E114" s="98" t="s">
        <v>88</v>
      </c>
      <c r="F114" s="166" t="s">
        <v>88</v>
      </c>
    </row>
    <row r="115" spans="1:6" x14ac:dyDescent="0.25">
      <c r="A115" s="14"/>
      <c r="B115" s="18" t="s">
        <v>5</v>
      </c>
      <c r="C115" s="19" t="s">
        <v>186</v>
      </c>
      <c r="D115" s="19">
        <v>218</v>
      </c>
      <c r="E115" s="19">
        <v>467</v>
      </c>
      <c r="F115" s="17">
        <v>513</v>
      </c>
    </row>
    <row r="116" spans="1:6" x14ac:dyDescent="0.25">
      <c r="A116" s="14"/>
      <c r="B116" s="18" t="s">
        <v>4</v>
      </c>
      <c r="C116" s="19" t="s">
        <v>186</v>
      </c>
      <c r="D116" s="19">
        <v>478</v>
      </c>
      <c r="E116" s="19">
        <v>809</v>
      </c>
      <c r="F116" s="17">
        <v>469</v>
      </c>
    </row>
    <row r="117" spans="1:6" x14ac:dyDescent="0.25">
      <c r="A117" s="14"/>
      <c r="B117" s="18"/>
      <c r="C117" s="19"/>
      <c r="D117" s="19"/>
      <c r="E117" s="19"/>
      <c r="F117" s="17"/>
    </row>
    <row r="118" spans="1:6" ht="51.75" x14ac:dyDescent="0.25">
      <c r="A118" s="162" t="s">
        <v>224</v>
      </c>
      <c r="B118" s="26"/>
      <c r="C118" s="22"/>
      <c r="D118" s="22"/>
      <c r="E118" s="22"/>
      <c r="F118" s="23"/>
    </row>
    <row r="119" spans="1:6" x14ac:dyDescent="0.25">
      <c r="A119" s="97"/>
      <c r="B119" s="4"/>
    </row>
    <row r="120" spans="1:6" x14ac:dyDescent="0.25">
      <c r="A120" s="30" t="s">
        <v>225</v>
      </c>
      <c r="B120" s="87"/>
      <c r="C120" s="89"/>
      <c r="D120" s="89"/>
      <c r="E120" s="89"/>
      <c r="F120" s="89"/>
    </row>
    <row r="121" spans="1:6" s="8" customFormat="1" x14ac:dyDescent="0.25">
      <c r="A121" s="67" t="s">
        <v>226</v>
      </c>
      <c r="B121" s="58" t="s">
        <v>7</v>
      </c>
      <c r="C121" s="25" t="s">
        <v>186</v>
      </c>
      <c r="D121" s="59">
        <v>123.5</v>
      </c>
      <c r="E121" s="59">
        <v>154</v>
      </c>
      <c r="F121" s="60">
        <v>257</v>
      </c>
    </row>
    <row r="122" spans="1:6" s="8" customFormat="1" x14ac:dyDescent="0.25">
      <c r="A122" s="167"/>
      <c r="B122" s="56"/>
      <c r="C122" s="35"/>
      <c r="D122" s="35"/>
      <c r="E122" s="35"/>
      <c r="F122" s="108"/>
    </row>
    <row r="123" spans="1:6" s="8" customFormat="1" x14ac:dyDescent="0.25">
      <c r="A123" s="160" t="s">
        <v>227</v>
      </c>
      <c r="B123" s="18" t="s">
        <v>7</v>
      </c>
      <c r="C123" s="35" t="s">
        <v>161</v>
      </c>
      <c r="D123" s="35">
        <v>36.700000000000003</v>
      </c>
      <c r="E123" s="35">
        <v>34.299999999999997</v>
      </c>
      <c r="F123" s="108">
        <v>56</v>
      </c>
    </row>
    <row r="124" spans="1:6" s="8" customFormat="1" x14ac:dyDescent="0.25">
      <c r="A124" s="167"/>
      <c r="B124" s="56"/>
      <c r="C124" s="35"/>
      <c r="D124" s="35"/>
      <c r="E124" s="35"/>
      <c r="F124" s="108"/>
    </row>
    <row r="125" spans="1:6" x14ac:dyDescent="0.25">
      <c r="A125" s="168" t="s">
        <v>229</v>
      </c>
      <c r="B125" s="26" t="s">
        <v>228</v>
      </c>
      <c r="C125" s="64" t="s">
        <v>161</v>
      </c>
      <c r="D125" s="22">
        <v>35</v>
      </c>
      <c r="E125" s="22">
        <v>27.7</v>
      </c>
      <c r="F125" s="23">
        <v>28.8</v>
      </c>
    </row>
    <row r="126" spans="1:6" x14ac:dyDescent="0.25">
      <c r="A126" s="97"/>
      <c r="B126" s="4"/>
    </row>
    <row r="127" spans="1:6" x14ac:dyDescent="0.25">
      <c r="A127" s="30" t="s">
        <v>155</v>
      </c>
      <c r="B127" s="86"/>
      <c r="C127" s="89"/>
      <c r="D127" s="89"/>
      <c r="E127" s="89"/>
      <c r="F127" s="89"/>
    </row>
    <row r="128" spans="1:6" ht="45" x14ac:dyDescent="0.25">
      <c r="A128" s="28" t="s">
        <v>200</v>
      </c>
      <c r="B128" s="116" t="s">
        <v>232</v>
      </c>
      <c r="C128" s="25"/>
      <c r="D128" s="25"/>
      <c r="E128" s="25"/>
      <c r="F128" s="13"/>
    </row>
    <row r="129" spans="1:6" ht="30" x14ac:dyDescent="0.25">
      <c r="A129" s="80" t="s">
        <v>143</v>
      </c>
      <c r="B129" s="117" t="s">
        <v>231</v>
      </c>
      <c r="C129" s="19"/>
      <c r="D129" s="19"/>
      <c r="E129" s="19"/>
      <c r="F129" s="17"/>
    </row>
    <row r="130" spans="1:6" ht="45" x14ac:dyDescent="0.25">
      <c r="A130" s="81" t="s">
        <v>90</v>
      </c>
      <c r="B130" s="169" t="s">
        <v>153</v>
      </c>
      <c r="C130" s="170"/>
      <c r="D130" s="22"/>
      <c r="E130" s="22"/>
      <c r="F130" s="23"/>
    </row>
    <row r="131" spans="1:6" x14ac:dyDescent="0.25">
      <c r="B131" s="8"/>
    </row>
    <row r="132" spans="1:6" x14ac:dyDescent="0.25">
      <c r="A132" s="30" t="s">
        <v>92</v>
      </c>
      <c r="B132" s="90"/>
      <c r="C132" s="91"/>
      <c r="D132" s="92"/>
      <c r="E132" s="92"/>
      <c r="F132" s="92"/>
    </row>
    <row r="133" spans="1:6" ht="90" x14ac:dyDescent="0.25">
      <c r="A133" s="28" t="s">
        <v>201</v>
      </c>
      <c r="B133" s="132" t="s">
        <v>230</v>
      </c>
      <c r="C133" s="25"/>
      <c r="D133" s="25"/>
      <c r="E133" s="25"/>
      <c r="F133" s="13"/>
    </row>
    <row r="134" spans="1:6" x14ac:dyDescent="0.25">
      <c r="A134" s="14" t="s">
        <v>233</v>
      </c>
      <c r="B134" s="125"/>
      <c r="C134" s="19"/>
      <c r="D134" s="19"/>
      <c r="E134" s="19"/>
      <c r="F134" s="17"/>
    </row>
    <row r="135" spans="1:6" x14ac:dyDescent="0.25">
      <c r="A135" s="14"/>
      <c r="B135" s="125"/>
      <c r="C135" s="19"/>
      <c r="D135" s="19"/>
      <c r="E135" s="19"/>
      <c r="F135" s="17"/>
    </row>
    <row r="136" spans="1:6" ht="90" x14ac:dyDescent="0.25">
      <c r="A136" s="82" t="s">
        <v>238</v>
      </c>
      <c r="B136" s="99" t="s">
        <v>239</v>
      </c>
      <c r="C136" s="19"/>
      <c r="D136" s="19"/>
      <c r="E136" s="19"/>
      <c r="F136" s="17"/>
    </row>
    <row r="137" spans="1:6" x14ac:dyDescent="0.25">
      <c r="A137" s="20" t="s">
        <v>240</v>
      </c>
      <c r="B137" s="128"/>
      <c r="C137" s="22"/>
      <c r="D137" s="22"/>
      <c r="E137" s="22"/>
      <c r="F137" s="23"/>
    </row>
  </sheetData>
  <hyperlinks>
    <hyperlink ref="B12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Экология и климат</vt:lpstr>
      <vt:lpstr>Энергоэффективность</vt:lpstr>
      <vt:lpstr>Корпоративное управление</vt:lpstr>
      <vt:lpstr>Социальная ответственность</vt:lpstr>
    </vt:vector>
  </TitlesOfParts>
  <Company>ООО "Газпром информ"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Анастасия Евгеньевна</dc:creator>
  <cp:lastModifiedBy>Иванова Анастасия Евгеньевна</cp:lastModifiedBy>
  <dcterms:created xsi:type="dcterms:W3CDTF">2021-05-28T12:17:07Z</dcterms:created>
  <dcterms:modified xsi:type="dcterms:W3CDTF">2021-06-04T12:34:42Z</dcterms:modified>
</cp:coreProperties>
</file>